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Data" sheetId="2" r:id="rId1"/>
    <sheet name="Growth Rate" sheetId="4" r:id="rId2"/>
    <sheet name="Forecast" sheetId="3" r:id="rId3"/>
  </sheets>
  <calcPr calcId="125725"/>
</workbook>
</file>

<file path=xl/calcChain.xml><?xml version="1.0" encoding="utf-8"?>
<calcChain xmlns="http://schemas.openxmlformats.org/spreadsheetml/2006/main">
  <c r="G52" i="3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F40" i="4"/>
  <c r="F41" s="1"/>
  <c r="F42" s="1"/>
  <c r="B52"/>
  <c r="B53" s="1"/>
  <c r="B51"/>
  <c r="B45"/>
  <c r="B46" s="1"/>
  <c r="B47" s="1"/>
  <c r="B40"/>
  <c r="B41" s="1"/>
  <c r="B39"/>
  <c r="H13"/>
  <c r="G32"/>
  <c r="C26"/>
  <c r="F34"/>
  <c r="H33" s="1"/>
  <c r="E34"/>
  <c r="F33"/>
  <c r="E33"/>
  <c r="F32"/>
  <c r="E32"/>
  <c r="G33" s="1"/>
  <c r="F31"/>
  <c r="E31"/>
  <c r="F30"/>
  <c r="H32" s="1"/>
  <c r="E30"/>
  <c r="F29"/>
  <c r="H31" s="1"/>
  <c r="E29"/>
  <c r="G31" s="1"/>
  <c r="F28"/>
  <c r="H30" s="1"/>
  <c r="E28"/>
  <c r="G30" s="1"/>
  <c r="F27"/>
  <c r="E27"/>
  <c r="F26"/>
  <c r="H28" s="1"/>
  <c r="F25"/>
  <c r="H27" s="1"/>
  <c r="E25"/>
  <c r="F24"/>
  <c r="H25" s="1"/>
  <c r="E24"/>
  <c r="F23"/>
  <c r="H24" s="1"/>
  <c r="E23"/>
  <c r="F22"/>
  <c r="E22"/>
  <c r="G21" s="1"/>
  <c r="F21"/>
  <c r="H23" s="1"/>
  <c r="E21"/>
  <c r="F20"/>
  <c r="H20" s="1"/>
  <c r="E20"/>
  <c r="G22" s="1"/>
  <c r="F19"/>
  <c r="E19"/>
  <c r="F18"/>
  <c r="E18"/>
  <c r="G20" s="1"/>
  <c r="F17"/>
  <c r="H19" s="1"/>
  <c r="E17"/>
  <c r="F16"/>
  <c r="H17" s="1"/>
  <c r="E16"/>
  <c r="G18" s="1"/>
  <c r="F15"/>
  <c r="H16" s="1"/>
  <c r="E15"/>
  <c r="G17" s="1"/>
  <c r="F14"/>
  <c r="E14"/>
  <c r="G13" s="1"/>
  <c r="F13"/>
  <c r="H15" s="1"/>
  <c r="E13"/>
  <c r="F12"/>
  <c r="H12" s="1"/>
  <c r="E12"/>
  <c r="G14" s="1"/>
  <c r="F11"/>
  <c r="E11"/>
  <c r="F10"/>
  <c r="E10"/>
  <c r="G11" s="1"/>
  <c r="F9"/>
  <c r="H11" s="1"/>
  <c r="E9"/>
  <c r="F8"/>
  <c r="H9" s="1"/>
  <c r="E8"/>
  <c r="G10" s="1"/>
  <c r="F7"/>
  <c r="H8" s="1"/>
  <c r="E7"/>
  <c r="G9" s="1"/>
  <c r="F6"/>
  <c r="E6"/>
  <c r="G7" s="1"/>
  <c r="F5"/>
  <c r="H7" s="1"/>
  <c r="E5"/>
  <c r="F4"/>
  <c r="H5" s="1"/>
  <c r="E4"/>
  <c r="G5" s="1"/>
  <c r="A61" i="2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2" s="1"/>
  <c r="G13" i="3"/>
  <c r="N2" i="2"/>
  <c r="M2"/>
  <c r="N3"/>
  <c r="M3"/>
  <c r="L3"/>
  <c r="L2"/>
  <c r="J3"/>
  <c r="J2"/>
  <c r="A16" i="3"/>
  <c r="A14"/>
  <c r="D13"/>
  <c r="C14"/>
  <c r="D14" s="1"/>
  <c r="C15"/>
  <c r="D15" s="1"/>
  <c r="Z52" i="2"/>
  <c r="Z49"/>
  <c r="Z45"/>
  <c r="J32"/>
  <c r="I32"/>
  <c r="C32" s="1"/>
  <c r="G8" i="4" l="1"/>
  <c r="G6"/>
  <c r="G29"/>
  <c r="H26"/>
  <c r="G12"/>
  <c r="H6"/>
  <c r="H14"/>
  <c r="H22"/>
  <c r="H21"/>
  <c r="H29"/>
  <c r="G15"/>
  <c r="G23"/>
  <c r="G16"/>
  <c r="H10"/>
  <c r="G19"/>
  <c r="H18"/>
  <c r="H14" i="3"/>
  <c r="H15" s="1"/>
  <c r="H16" s="1"/>
  <c r="H17" s="1"/>
  <c r="H18" s="1"/>
  <c r="H19" s="1"/>
  <c r="H20" s="1"/>
  <c r="H21" s="1"/>
  <c r="H22" s="1"/>
  <c r="H23" s="1"/>
  <c r="H24" s="1"/>
  <c r="H25" s="1"/>
  <c r="H26" s="1"/>
  <c r="H27" s="1"/>
  <c r="H28" s="1"/>
  <c r="H29" s="1"/>
  <c r="H30" s="1"/>
  <c r="H31" s="1"/>
  <c r="H32" s="1"/>
  <c r="H33" s="1"/>
  <c r="H34" s="1"/>
  <c r="H35" s="1"/>
  <c r="H36" s="1"/>
  <c r="H37" s="1"/>
  <c r="H38" s="1"/>
  <c r="H39" s="1"/>
  <c r="H40" s="1"/>
  <c r="H41" s="1"/>
  <c r="H42" s="1"/>
  <c r="H43" s="1"/>
  <c r="H44" s="1"/>
  <c r="H45" s="1"/>
  <c r="H46" s="1"/>
  <c r="H47" s="1"/>
  <c r="H48" s="1"/>
  <c r="H49" s="1"/>
  <c r="H50" s="1"/>
  <c r="H51" s="1"/>
  <c r="H52" s="1"/>
  <c r="I14"/>
  <c r="I15" s="1"/>
  <c r="I16" s="1"/>
  <c r="I17" s="1"/>
  <c r="I18" s="1"/>
  <c r="I19" s="1"/>
  <c r="I20" s="1"/>
  <c r="I21" s="1"/>
  <c r="I22" s="1"/>
  <c r="I23" s="1"/>
  <c r="I24" s="1"/>
  <c r="I25" s="1"/>
  <c r="I26" s="1"/>
  <c r="I27" s="1"/>
  <c r="I28" s="1"/>
  <c r="I29" s="1"/>
  <c r="I30" s="1"/>
  <c r="I31" s="1"/>
  <c r="I32" s="1"/>
  <c r="I33" s="1"/>
  <c r="I34" s="1"/>
  <c r="I35" s="1"/>
  <c r="I36" s="1"/>
  <c r="I37" s="1"/>
  <c r="I38" s="1"/>
  <c r="I39" s="1"/>
  <c r="I40" s="1"/>
  <c r="I41" s="1"/>
  <c r="I42" s="1"/>
  <c r="I43" s="1"/>
  <c r="I44" s="1"/>
  <c r="I45" s="1"/>
  <c r="I46" s="1"/>
  <c r="I47" s="1"/>
  <c r="I48" s="1"/>
  <c r="I49" s="1"/>
  <c r="I50" s="1"/>
  <c r="I51" s="1"/>
  <c r="I52" s="1"/>
  <c r="F14"/>
  <c r="F15" s="1"/>
  <c r="E14"/>
  <c r="E15" s="1"/>
  <c r="C16"/>
  <c r="A23" i="2"/>
  <c r="A28"/>
  <c r="A15"/>
  <c r="A36"/>
  <c r="A12"/>
  <c r="A31"/>
  <c r="A20"/>
  <c r="A14"/>
  <c r="A22"/>
  <c r="A30"/>
  <c r="A38"/>
  <c r="A13"/>
  <c r="A21"/>
  <c r="A29"/>
  <c r="A37"/>
  <c r="A11"/>
  <c r="A35"/>
  <c r="A10"/>
  <c r="A18"/>
  <c r="A26"/>
  <c r="A34"/>
  <c r="A27"/>
  <c r="A39"/>
  <c r="A17"/>
  <c r="A25"/>
  <c r="A33"/>
  <c r="A19"/>
  <c r="A16"/>
  <c r="A24"/>
  <c r="D16" i="3" l="1"/>
  <c r="E16" s="1"/>
  <c r="C17"/>
  <c r="C18" l="1"/>
  <c r="D17"/>
  <c r="E17" s="1"/>
  <c r="F16"/>
  <c r="F17" l="1"/>
  <c r="D18"/>
  <c r="C19"/>
  <c r="F18" l="1"/>
  <c r="E18"/>
  <c r="C20"/>
  <c r="D19"/>
  <c r="F19" l="1"/>
  <c r="E19"/>
  <c r="C21"/>
  <c r="D20"/>
  <c r="E20" l="1"/>
  <c r="F20"/>
  <c r="D21"/>
  <c r="C22"/>
  <c r="F21" l="1"/>
  <c r="E21"/>
  <c r="D22"/>
  <c r="C23"/>
  <c r="E22" l="1"/>
  <c r="F22"/>
  <c r="C24"/>
  <c r="D23"/>
  <c r="E23" l="1"/>
  <c r="F23"/>
  <c r="D24"/>
  <c r="C25"/>
  <c r="F24" l="1"/>
  <c r="E24"/>
  <c r="C26"/>
  <c r="D25"/>
  <c r="F25" l="1"/>
  <c r="E25"/>
  <c r="D26"/>
  <c r="C27"/>
  <c r="F26" l="1"/>
  <c r="E26"/>
  <c r="C28"/>
  <c r="D27"/>
  <c r="E27" l="1"/>
  <c r="F27"/>
  <c r="C29"/>
  <c r="D28"/>
  <c r="E28" l="1"/>
  <c r="F28"/>
  <c r="D29"/>
  <c r="C30"/>
  <c r="F29" l="1"/>
  <c r="E29"/>
  <c r="C31"/>
  <c r="D30"/>
  <c r="F30" l="1"/>
  <c r="E30"/>
  <c r="C32"/>
  <c r="D31"/>
  <c r="E31" l="1"/>
  <c r="F31"/>
  <c r="D32"/>
  <c r="C33"/>
  <c r="E32" l="1"/>
  <c r="F32"/>
  <c r="C34"/>
  <c r="D33"/>
  <c r="E33" l="1"/>
  <c r="F33"/>
  <c r="C35"/>
  <c r="D34"/>
  <c r="F34" l="1"/>
  <c r="E34"/>
  <c r="D35"/>
  <c r="C36"/>
  <c r="F35" l="1"/>
  <c r="E35"/>
  <c r="C37"/>
  <c r="D36"/>
  <c r="F36" l="1"/>
  <c r="D37"/>
  <c r="C38"/>
  <c r="E36"/>
  <c r="F37" l="1"/>
  <c r="E37"/>
  <c r="D38"/>
  <c r="C39"/>
  <c r="E38" l="1"/>
  <c r="F38"/>
  <c r="C40"/>
  <c r="D39"/>
  <c r="F39" l="1"/>
  <c r="D40"/>
  <c r="C41"/>
  <c r="E39"/>
  <c r="F40" l="1"/>
  <c r="C42"/>
  <c r="D41"/>
  <c r="E40"/>
  <c r="F41" l="1"/>
  <c r="D42"/>
  <c r="C43"/>
  <c r="E41"/>
  <c r="F42" l="1"/>
  <c r="C44"/>
  <c r="D43"/>
  <c r="E42"/>
  <c r="F43" l="1"/>
  <c r="C45"/>
  <c r="D44"/>
  <c r="E43"/>
  <c r="F44" l="1"/>
  <c r="D45"/>
  <c r="C46"/>
  <c r="E44"/>
  <c r="F45" l="1"/>
  <c r="D46"/>
  <c r="C47"/>
  <c r="E45"/>
  <c r="F46" l="1"/>
  <c r="C48"/>
  <c r="D47"/>
  <c r="E46"/>
  <c r="F47" l="1"/>
  <c r="D48"/>
  <c r="C49"/>
  <c r="E47"/>
  <c r="F48" l="1"/>
  <c r="C50"/>
  <c r="D49"/>
  <c r="E48"/>
  <c r="F49" l="1"/>
  <c r="C51"/>
  <c r="D50"/>
  <c r="E49"/>
  <c r="F50" l="1"/>
  <c r="D51"/>
  <c r="C52"/>
  <c r="D52" s="1"/>
  <c r="E50"/>
  <c r="F51" l="1"/>
  <c r="F52" s="1"/>
  <c r="E51"/>
  <c r="E52" s="1"/>
  <c r="D8" l="1"/>
  <c r="A8"/>
  <c r="D9"/>
  <c r="A9"/>
  <c r="E26" i="4"/>
  <c r="G27" l="1"/>
  <c r="G28"/>
  <c r="G24"/>
  <c r="G26"/>
  <c r="G25"/>
</calcChain>
</file>

<file path=xl/sharedStrings.xml><?xml version="1.0" encoding="utf-8"?>
<sst xmlns="http://schemas.openxmlformats.org/spreadsheetml/2006/main" count="121" uniqueCount="50">
  <si>
    <t>Guinea</t>
  </si>
  <si>
    <t>Cases</t>
  </si>
  <si>
    <t>Deaths</t>
  </si>
  <si>
    <t>Liberia</t>
  </si>
  <si>
    <t>Nigeria</t>
  </si>
  <si>
    <t>Date</t>
  </si>
  <si>
    <t>Total</t>
  </si>
  <si>
    <t>Medium</t>
  </si>
  <si>
    <t>—</t>
  </si>
  <si>
    <t>Growth Rate</t>
  </si>
  <si>
    <t>Max</t>
  </si>
  <si>
    <t>Days to Max</t>
  </si>
  <si>
    <t>From Max to Zero</t>
  </si>
  <si>
    <t>Initial Rate</t>
  </si>
  <si>
    <t>Siera Leone</t>
  </si>
  <si>
    <t>Beginning of Outbreak</t>
  </si>
  <si>
    <t>Doubling</t>
  </si>
  <si>
    <t>10X</t>
  </si>
  <si>
    <t>Log</t>
  </si>
  <si>
    <t>2X</t>
  </si>
  <si>
    <t>days</t>
  </si>
  <si>
    <t>Scenario</t>
  </si>
  <si>
    <t>Scenario + 1 day</t>
  </si>
  <si>
    <t>Total Deaths</t>
  </si>
  <si>
    <t>Total Cases</t>
  </si>
  <si>
    <t>/day</t>
  </si>
  <si>
    <t>Day #</t>
  </si>
  <si>
    <t>ln(Cases)</t>
  </si>
  <si>
    <t>ln(Deaths)</t>
  </si>
  <si>
    <t>Growth Rates</t>
  </si>
  <si>
    <t>Low Growth, Fast Control</t>
  </si>
  <si>
    <t>Best Case</t>
  </si>
  <si>
    <t>Medium Case</t>
  </si>
  <si>
    <t>Nightmare Case</t>
  </si>
  <si>
    <t>High Growth Case</t>
  </si>
  <si>
    <t>Marg. Deaths</t>
  </si>
  <si>
    <t>Marg. Cases</t>
  </si>
  <si>
    <t>(days)</t>
  </si>
  <si>
    <t>High Growth</t>
  </si>
  <si>
    <t>Nightmare</t>
  </si>
  <si>
    <t>Initial</t>
  </si>
  <si>
    <t>Growth</t>
  </si>
  <si>
    <t>(Deaths/day)</t>
  </si>
  <si>
    <t xml:space="preserve">Max. Growth </t>
  </si>
  <si>
    <t>to End</t>
  </si>
  <si>
    <t>Max. Growth</t>
  </si>
  <si>
    <t xml:space="preserve">Time to </t>
  </si>
  <si>
    <t>Rate</t>
  </si>
  <si>
    <t>of Delay</t>
  </si>
  <si>
    <t xml:space="preserve">Marginal Cost 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</si>
</sst>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"/>
    <numFmt numFmtId="166" formatCode="0.0%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3" fontId="0" fillId="0" borderId="0" xfId="0" applyNumberFormat="1"/>
    <xf numFmtId="0" fontId="0" fillId="0" borderId="0" xfId="0" applyAlignment="1">
      <alignment horizontal="center"/>
    </xf>
    <xf numFmtId="10" fontId="0" fillId="0" borderId="0" xfId="0" applyNumberFormat="1"/>
    <xf numFmtId="15" fontId="0" fillId="0" borderId="0" xfId="0" applyNumberFormat="1"/>
    <xf numFmtId="15" fontId="0" fillId="0" borderId="0" xfId="0" applyNumberFormat="1" applyAlignment="1">
      <alignment wrapText="1"/>
    </xf>
    <xf numFmtId="3" fontId="0" fillId="0" borderId="0" xfId="0" applyNumberFormat="1" applyAlignment="1">
      <alignment wrapText="1"/>
    </xf>
    <xf numFmtId="10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64" fontId="0" fillId="0" borderId="0" xfId="0" applyNumberFormat="1"/>
    <xf numFmtId="3" fontId="0" fillId="0" borderId="0" xfId="0" quotePrefix="1" applyNumberFormat="1"/>
    <xf numFmtId="0" fontId="0" fillId="0" borderId="0" xfId="0" applyAlignment="1">
      <alignment horizontal="right"/>
    </xf>
    <xf numFmtId="165" fontId="0" fillId="0" borderId="0" xfId="0" applyNumberFormat="1"/>
    <xf numFmtId="9" fontId="0" fillId="0" borderId="0" xfId="0" applyNumberFormat="1"/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6" xfId="0" applyFont="1" applyFill="1" applyBorder="1"/>
    <xf numFmtId="3" fontId="0" fillId="2" borderId="1" xfId="0" applyNumberFormat="1" applyFill="1" applyBorder="1"/>
    <xf numFmtId="0" fontId="1" fillId="2" borderId="7" xfId="0" applyFont="1" applyFill="1" applyBorder="1"/>
    <xf numFmtId="3" fontId="0" fillId="2" borderId="8" xfId="0" applyNumberForma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6" fontId="0" fillId="2" borderId="6" xfId="0" applyNumberFormat="1" applyFill="1" applyBorder="1"/>
    <xf numFmtId="166" fontId="0" fillId="2" borderId="7" xfId="0" applyNumberFormat="1" applyFill="1" applyBorder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3" fontId="0" fillId="2" borderId="6" xfId="0" applyNumberFormat="1" applyFill="1" applyBorder="1"/>
    <xf numFmtId="3" fontId="0" fillId="2" borderId="7" xfId="0" applyNumberFormat="1" applyFill="1" applyBorder="1"/>
    <xf numFmtId="0" fontId="0" fillId="0" borderId="0" xfId="0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2000"/>
              <a:t>Growth</a:t>
            </a:r>
            <a:r>
              <a:rPr lang="en-US" sz="2000" baseline="0"/>
              <a:t> of Total </a:t>
            </a:r>
            <a:r>
              <a:rPr lang="en-US" sz="2000"/>
              <a:t>Cumulative Casualties  </a:t>
            </a:r>
          </a:p>
          <a:p>
            <a:pPr>
              <a:defRPr/>
            </a:pPr>
            <a:r>
              <a:rPr lang="en-US" i="1"/>
              <a:t>West Africa Ebola Epidemic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14124468856354591"/>
          <c:y val="0.13490892298565418"/>
          <c:w val="0.7786705550073505"/>
          <c:h val="0.62486011487433935"/>
        </c:manualLayout>
      </c:layout>
      <c:scatterChart>
        <c:scatterStyle val="lineMarker"/>
        <c:ser>
          <c:idx val="0"/>
          <c:order val="0"/>
          <c:tx>
            <c:v>Cases Pre-Aug 9</c:v>
          </c:tx>
          <c:spPr>
            <a:ln w="28575">
              <a:noFill/>
            </a:ln>
          </c:spPr>
          <c:trendline>
            <c:trendlineType val="exp"/>
            <c:dispRSqr val="1"/>
            <c:dispEq val="1"/>
            <c:trendlineLbl>
              <c:layout>
                <c:manualLayout>
                  <c:x val="-0.38631449241798743"/>
                  <c:y val="0.1960469811778665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 baseline="0"/>
                  </a:pPr>
                  <a:endParaRPr lang="en-US"/>
                </a:p>
              </c:txPr>
            </c:trendlineLbl>
          </c:trendline>
          <c:xVal>
            <c:numRef>
              <c:f>Data!$A$16:$A$38</c:f>
              <c:numCache>
                <c:formatCode>General</c:formatCode>
                <c:ptCount val="23"/>
                <c:pt idx="0">
                  <c:v>243</c:v>
                </c:pt>
                <c:pt idx="1">
                  <c:v>241</c:v>
                </c:pt>
                <c:pt idx="2">
                  <c:v>238</c:v>
                </c:pt>
                <c:pt idx="3">
                  <c:v>236</c:v>
                </c:pt>
                <c:pt idx="4">
                  <c:v>233</c:v>
                </c:pt>
                <c:pt idx="5">
                  <c:v>229</c:v>
                </c:pt>
                <c:pt idx="6">
                  <c:v>226</c:v>
                </c:pt>
                <c:pt idx="7">
                  <c:v>223</c:v>
                </c:pt>
                <c:pt idx="8">
                  <c:v>220</c:v>
                </c:pt>
                <c:pt idx="9">
                  <c:v>218</c:v>
                </c:pt>
                <c:pt idx="10">
                  <c:v>214</c:v>
                </c:pt>
                <c:pt idx="11">
                  <c:v>212</c:v>
                </c:pt>
                <c:pt idx="12">
                  <c:v>208</c:v>
                </c:pt>
                <c:pt idx="13">
                  <c:v>206</c:v>
                </c:pt>
                <c:pt idx="14">
                  <c:v>198</c:v>
                </c:pt>
                <c:pt idx="15">
                  <c:v>193</c:v>
                </c:pt>
                <c:pt idx="16">
                  <c:v>192</c:v>
                </c:pt>
                <c:pt idx="17">
                  <c:v>191</c:v>
                </c:pt>
                <c:pt idx="18">
                  <c:v>186</c:v>
                </c:pt>
                <c:pt idx="19">
                  <c:v>181</c:v>
                </c:pt>
                <c:pt idx="20">
                  <c:v>174</c:v>
                </c:pt>
                <c:pt idx="21">
                  <c:v>172</c:v>
                </c:pt>
                <c:pt idx="22">
                  <c:v>168</c:v>
                </c:pt>
              </c:numCache>
            </c:numRef>
          </c:xVal>
          <c:yVal>
            <c:numRef>
              <c:f>Data!$C$16:$C$38</c:f>
              <c:numCache>
                <c:formatCode>#,##0</c:formatCode>
                <c:ptCount val="23"/>
                <c:pt idx="0">
                  <c:v>1779</c:v>
                </c:pt>
                <c:pt idx="1">
                  <c:v>1711</c:v>
                </c:pt>
                <c:pt idx="2">
                  <c:v>1603</c:v>
                </c:pt>
                <c:pt idx="3">
                  <c:v>1440</c:v>
                </c:pt>
                <c:pt idx="4">
                  <c:v>1323</c:v>
                </c:pt>
                <c:pt idx="5">
                  <c:v>1201</c:v>
                </c:pt>
                <c:pt idx="6">
                  <c:v>1093</c:v>
                </c:pt>
                <c:pt idx="7">
                  <c:v>1048</c:v>
                </c:pt>
                <c:pt idx="8" formatCode="General">
                  <c:v>982</c:v>
                </c:pt>
                <c:pt idx="9" formatCode="General">
                  <c:v>964</c:v>
                </c:pt>
                <c:pt idx="10" formatCode="General">
                  <c:v>888</c:v>
                </c:pt>
                <c:pt idx="11" formatCode="General">
                  <c:v>844</c:v>
                </c:pt>
                <c:pt idx="12" formatCode="General">
                  <c:v>779</c:v>
                </c:pt>
                <c:pt idx="13" formatCode="General">
                  <c:v>759</c:v>
                </c:pt>
                <c:pt idx="14" formatCode="General">
                  <c:v>599</c:v>
                </c:pt>
                <c:pt idx="15" formatCode="General">
                  <c:v>528</c:v>
                </c:pt>
                <c:pt idx="16" formatCode="General">
                  <c:v>527</c:v>
                </c:pt>
                <c:pt idx="17" formatCode="General">
                  <c:v>524</c:v>
                </c:pt>
                <c:pt idx="18" formatCode="General">
                  <c:v>474</c:v>
                </c:pt>
                <c:pt idx="19" formatCode="General">
                  <c:v>438</c:v>
                </c:pt>
                <c:pt idx="20" formatCode="General">
                  <c:v>354</c:v>
                </c:pt>
                <c:pt idx="21" formatCode="General">
                  <c:v>309</c:v>
                </c:pt>
                <c:pt idx="22" formatCode="General">
                  <c:v>270</c:v>
                </c:pt>
              </c:numCache>
            </c:numRef>
          </c:yVal>
        </c:ser>
        <c:ser>
          <c:idx val="2"/>
          <c:order val="1"/>
          <c:tx>
            <c:v>Cases, Post Aug 9</c:v>
          </c:tx>
          <c:spPr>
            <a:ln w="28575">
              <a:noFill/>
            </a:ln>
          </c:spPr>
          <c:trendline>
            <c:trendlineType val="exp"/>
            <c:dispRSqr val="1"/>
            <c:dispEq val="1"/>
            <c:trendlineLbl>
              <c:layout>
                <c:manualLayout>
                  <c:x val="-8.9526023521356551E-2"/>
                  <c:y val="2.925436171933987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 baseline="0"/>
                  </a:pPr>
                  <a:endParaRPr lang="en-US"/>
                </a:p>
              </c:txPr>
            </c:trendlineLbl>
          </c:trendline>
          <c:xVal>
            <c:numRef>
              <c:f>Data!$A$10:$A$15</c:f>
              <c:numCache>
                <c:formatCode>General</c:formatCode>
                <c:ptCount val="6"/>
                <c:pt idx="0">
                  <c:v>257</c:v>
                </c:pt>
                <c:pt idx="1">
                  <c:v>255</c:v>
                </c:pt>
                <c:pt idx="2">
                  <c:v>253</c:v>
                </c:pt>
                <c:pt idx="3">
                  <c:v>250</c:v>
                </c:pt>
                <c:pt idx="4">
                  <c:v>248</c:v>
                </c:pt>
                <c:pt idx="5">
                  <c:v>246</c:v>
                </c:pt>
              </c:numCache>
            </c:numRef>
          </c:xVal>
          <c:yVal>
            <c:numRef>
              <c:f>Data!$C$10:$C$15</c:f>
              <c:numCache>
                <c:formatCode>#,##0</c:formatCode>
                <c:ptCount val="6"/>
                <c:pt idx="0">
                  <c:v>2615</c:v>
                </c:pt>
                <c:pt idx="1">
                  <c:v>2473</c:v>
                </c:pt>
                <c:pt idx="2">
                  <c:v>2240</c:v>
                </c:pt>
                <c:pt idx="3">
                  <c:v>2127</c:v>
                </c:pt>
                <c:pt idx="4">
                  <c:v>1975</c:v>
                </c:pt>
                <c:pt idx="5">
                  <c:v>1848</c:v>
                </c:pt>
              </c:numCache>
            </c:numRef>
          </c:yVal>
        </c:ser>
        <c:ser>
          <c:idx val="1"/>
          <c:order val="2"/>
          <c:tx>
            <c:v>Deaths Pre-Aug 9</c:v>
          </c:tx>
          <c:spPr>
            <a:ln w="28575">
              <a:noFill/>
            </a:ln>
          </c:spPr>
          <c:trendline>
            <c:trendlineType val="exp"/>
            <c:dispRSqr val="1"/>
            <c:dispEq val="1"/>
            <c:trendlineLbl>
              <c:layout>
                <c:manualLayout>
                  <c:x val="-7.4613725154560301E-2"/>
                  <c:y val="0.22502140410958901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 baseline="0"/>
                  </a:pPr>
                  <a:endParaRPr lang="en-US"/>
                </a:p>
              </c:txPr>
            </c:trendlineLbl>
          </c:trendline>
          <c:xVal>
            <c:numRef>
              <c:f>Data!$A$16:$A$38</c:f>
              <c:numCache>
                <c:formatCode>General</c:formatCode>
                <c:ptCount val="23"/>
                <c:pt idx="0">
                  <c:v>243</c:v>
                </c:pt>
                <c:pt idx="1">
                  <c:v>241</c:v>
                </c:pt>
                <c:pt idx="2">
                  <c:v>238</c:v>
                </c:pt>
                <c:pt idx="3">
                  <c:v>236</c:v>
                </c:pt>
                <c:pt idx="4">
                  <c:v>233</c:v>
                </c:pt>
                <c:pt idx="5">
                  <c:v>229</c:v>
                </c:pt>
                <c:pt idx="6">
                  <c:v>226</c:v>
                </c:pt>
                <c:pt idx="7">
                  <c:v>223</c:v>
                </c:pt>
                <c:pt idx="8">
                  <c:v>220</c:v>
                </c:pt>
                <c:pt idx="9">
                  <c:v>218</c:v>
                </c:pt>
                <c:pt idx="10">
                  <c:v>214</c:v>
                </c:pt>
                <c:pt idx="11">
                  <c:v>212</c:v>
                </c:pt>
                <c:pt idx="12">
                  <c:v>208</c:v>
                </c:pt>
                <c:pt idx="13">
                  <c:v>206</c:v>
                </c:pt>
                <c:pt idx="14">
                  <c:v>198</c:v>
                </c:pt>
                <c:pt idx="15">
                  <c:v>193</c:v>
                </c:pt>
                <c:pt idx="16">
                  <c:v>192</c:v>
                </c:pt>
                <c:pt idx="17">
                  <c:v>191</c:v>
                </c:pt>
                <c:pt idx="18">
                  <c:v>186</c:v>
                </c:pt>
                <c:pt idx="19">
                  <c:v>181</c:v>
                </c:pt>
                <c:pt idx="20">
                  <c:v>174</c:v>
                </c:pt>
                <c:pt idx="21">
                  <c:v>172</c:v>
                </c:pt>
                <c:pt idx="22">
                  <c:v>168</c:v>
                </c:pt>
              </c:numCache>
            </c:numRef>
          </c:xVal>
          <c:yVal>
            <c:numRef>
              <c:f>Data!$D$16:$D$38</c:f>
              <c:numCache>
                <c:formatCode>General</c:formatCode>
                <c:ptCount val="23"/>
                <c:pt idx="0">
                  <c:v>961</c:v>
                </c:pt>
                <c:pt idx="1">
                  <c:v>932</c:v>
                </c:pt>
                <c:pt idx="2">
                  <c:v>887</c:v>
                </c:pt>
                <c:pt idx="3">
                  <c:v>826</c:v>
                </c:pt>
                <c:pt idx="4">
                  <c:v>729</c:v>
                </c:pt>
                <c:pt idx="5">
                  <c:v>672</c:v>
                </c:pt>
                <c:pt idx="6">
                  <c:v>660</c:v>
                </c:pt>
                <c:pt idx="7">
                  <c:v>632</c:v>
                </c:pt>
                <c:pt idx="8">
                  <c:v>613</c:v>
                </c:pt>
                <c:pt idx="9">
                  <c:v>603</c:v>
                </c:pt>
                <c:pt idx="10">
                  <c:v>539</c:v>
                </c:pt>
                <c:pt idx="11">
                  <c:v>518</c:v>
                </c:pt>
                <c:pt idx="12">
                  <c:v>481</c:v>
                </c:pt>
                <c:pt idx="13">
                  <c:v>467</c:v>
                </c:pt>
                <c:pt idx="14">
                  <c:v>338</c:v>
                </c:pt>
                <c:pt idx="15">
                  <c:v>337</c:v>
                </c:pt>
                <c:pt idx="16">
                  <c:v>336</c:v>
                </c:pt>
                <c:pt idx="17">
                  <c:v>336</c:v>
                </c:pt>
                <c:pt idx="18">
                  <c:v>252</c:v>
                </c:pt>
                <c:pt idx="19">
                  <c:v>230</c:v>
                </c:pt>
                <c:pt idx="20">
                  <c:v>208</c:v>
                </c:pt>
                <c:pt idx="21">
                  <c:v>200</c:v>
                </c:pt>
                <c:pt idx="22">
                  <c:v>183</c:v>
                </c:pt>
              </c:numCache>
            </c:numRef>
          </c:yVal>
        </c:ser>
        <c:ser>
          <c:idx val="3"/>
          <c:order val="3"/>
          <c:tx>
            <c:v>Deaths: Pre-Aug 9</c:v>
          </c:tx>
          <c:spPr>
            <a:ln w="28575">
              <a:noFill/>
            </a:ln>
          </c:spPr>
          <c:marker>
            <c:symbol val="circle"/>
            <c:size val="7"/>
          </c:marker>
          <c:trendline>
            <c:trendlineType val="exp"/>
            <c:dispRSqr val="1"/>
            <c:dispEq val="1"/>
            <c:trendlineLbl>
              <c:layout>
                <c:manualLayout>
                  <c:x val="0.18657679179169104"/>
                  <c:y val="4.0566854977888055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 baseline="0"/>
                  </a:pPr>
                  <a:endParaRPr lang="en-US"/>
                </a:p>
              </c:txPr>
            </c:trendlineLbl>
          </c:trendline>
          <c:xVal>
            <c:numRef>
              <c:f>Data!$A$10:$A$15</c:f>
              <c:numCache>
                <c:formatCode>General</c:formatCode>
                <c:ptCount val="6"/>
                <c:pt idx="0">
                  <c:v>257</c:v>
                </c:pt>
                <c:pt idx="1">
                  <c:v>255</c:v>
                </c:pt>
                <c:pt idx="2">
                  <c:v>253</c:v>
                </c:pt>
                <c:pt idx="3">
                  <c:v>250</c:v>
                </c:pt>
                <c:pt idx="4">
                  <c:v>248</c:v>
                </c:pt>
                <c:pt idx="5">
                  <c:v>246</c:v>
                </c:pt>
              </c:numCache>
            </c:numRef>
          </c:xVal>
          <c:yVal>
            <c:numRef>
              <c:f>Data!$D$10:$D$15</c:f>
              <c:numCache>
                <c:formatCode>#,##0</c:formatCode>
                <c:ptCount val="6"/>
                <c:pt idx="0">
                  <c:v>1427</c:v>
                </c:pt>
                <c:pt idx="1">
                  <c:v>1350</c:v>
                </c:pt>
                <c:pt idx="2">
                  <c:v>1229</c:v>
                </c:pt>
                <c:pt idx="3">
                  <c:v>1145</c:v>
                </c:pt>
                <c:pt idx="4">
                  <c:v>1069</c:v>
                </c:pt>
                <c:pt idx="5">
                  <c:v>1013</c:v>
                </c:pt>
              </c:numCache>
            </c:numRef>
          </c:yVal>
        </c:ser>
        <c:axId val="77087104"/>
        <c:axId val="77089024"/>
      </c:scatterChart>
      <c:valAx>
        <c:axId val="77087104"/>
        <c:scaling>
          <c:orientation val="minMax"/>
          <c:min val="150"/>
        </c:scaling>
        <c:axPos val="b"/>
        <c:title>
          <c:tx>
            <c:rich>
              <a:bodyPr/>
              <a:lstStyle/>
              <a:p>
                <a:pPr>
                  <a:defRPr sz="1600" baseline="0"/>
                </a:pPr>
                <a:r>
                  <a:rPr lang="en-US" sz="1600" baseline="0"/>
                  <a:t>Days from Beginning of Epidemic </a:t>
                </a:r>
              </a:p>
              <a:p>
                <a:pPr>
                  <a:defRPr sz="1600" baseline="0"/>
                </a:pPr>
                <a:r>
                  <a:rPr lang="en-US" sz="1600" i="1" baseline="0"/>
                  <a:t>(First Death: Dec. 6, 2013)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1400" baseline="0"/>
            </a:pPr>
            <a:endParaRPr lang="en-US"/>
          </a:p>
        </c:txPr>
        <c:crossAx val="77089024"/>
        <c:crosses val="autoZero"/>
        <c:crossBetween val="midCat"/>
      </c:valAx>
      <c:valAx>
        <c:axId val="77089024"/>
        <c:scaling>
          <c:logBase val="2"/>
          <c:orientation val="minMax"/>
          <c:min val="10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600" baseline="0"/>
                </a:pPr>
                <a:r>
                  <a:rPr lang="en-US" sz="1600" baseline="0"/>
                  <a:t>Cumulative Cases/Deaths</a:t>
                </a:r>
              </a:p>
            </c:rich>
          </c:tx>
          <c:layout>
            <c:manualLayout>
              <c:xMode val="edge"/>
              <c:yMode val="edge"/>
              <c:x val="2.4727253962180562E-2"/>
              <c:y val="0.27998564070758281"/>
            </c:manualLayout>
          </c:layout>
        </c:title>
        <c:numFmt formatCode="#,##0" sourceLinked="1"/>
        <c:tickLblPos val="nextTo"/>
        <c:txPr>
          <a:bodyPr/>
          <a:lstStyle/>
          <a:p>
            <a:pPr>
              <a:defRPr sz="1400" baseline="0"/>
            </a:pPr>
            <a:endParaRPr lang="en-US"/>
          </a:p>
        </c:txPr>
        <c:crossAx val="7708710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2.9848510783978092E-2"/>
          <c:y val="0.92487477753208946"/>
          <c:w val="0.96227739726027395"/>
          <c:h val="6.5941174091252289E-2"/>
        </c:manualLayout>
      </c:layout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Growth of Cumulative Ebola Casualties </a:t>
            </a:r>
          </a:p>
          <a:p>
            <a:pPr>
              <a:defRPr/>
            </a:pPr>
            <a:r>
              <a:rPr lang="en-US"/>
              <a:t>in Liberia</a:t>
            </a:r>
          </a:p>
        </c:rich>
      </c:tx>
    </c:title>
    <c:plotArea>
      <c:layout>
        <c:manualLayout>
          <c:layoutTarget val="inner"/>
          <c:xMode val="edge"/>
          <c:yMode val="edge"/>
          <c:x val="0.13380918496665489"/>
          <c:y val="8.9960292848667911E-2"/>
          <c:w val="0.71940508590779717"/>
          <c:h val="0.64198340254557251"/>
        </c:manualLayout>
      </c:layout>
      <c:scatterChart>
        <c:scatterStyle val="lineMarker"/>
        <c:ser>
          <c:idx val="0"/>
          <c:order val="0"/>
          <c:tx>
            <c:v>Cases</c:v>
          </c:tx>
          <c:spPr>
            <a:ln w="28575">
              <a:noFill/>
            </a:ln>
          </c:spPr>
          <c:trendline>
            <c:trendlineType val="exp"/>
            <c:dispRSqr val="1"/>
            <c:dispEq val="1"/>
            <c:trendlineLbl>
              <c:layout>
                <c:manualLayout>
                  <c:x val="-0.16289694700101801"/>
                  <c:y val="0.12416288021788374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 baseline="0"/>
                  </a:pPr>
                  <a:endParaRPr lang="en-US"/>
                </a:p>
              </c:txPr>
            </c:trendlineLbl>
          </c:trendline>
          <c:xVal>
            <c:numRef>
              <c:f>Data!$A$10:$A$29</c:f>
              <c:numCache>
                <c:formatCode>General</c:formatCode>
                <c:ptCount val="20"/>
                <c:pt idx="0">
                  <c:v>257</c:v>
                </c:pt>
                <c:pt idx="1">
                  <c:v>255</c:v>
                </c:pt>
                <c:pt idx="2">
                  <c:v>253</c:v>
                </c:pt>
                <c:pt idx="3">
                  <c:v>250</c:v>
                </c:pt>
                <c:pt idx="4">
                  <c:v>248</c:v>
                </c:pt>
                <c:pt idx="5">
                  <c:v>246</c:v>
                </c:pt>
                <c:pt idx="6">
                  <c:v>243</c:v>
                </c:pt>
                <c:pt idx="7">
                  <c:v>241</c:v>
                </c:pt>
                <c:pt idx="8">
                  <c:v>238</c:v>
                </c:pt>
                <c:pt idx="9">
                  <c:v>236</c:v>
                </c:pt>
                <c:pt idx="10">
                  <c:v>233</c:v>
                </c:pt>
                <c:pt idx="11">
                  <c:v>229</c:v>
                </c:pt>
                <c:pt idx="12">
                  <c:v>226</c:v>
                </c:pt>
                <c:pt idx="13">
                  <c:v>223</c:v>
                </c:pt>
                <c:pt idx="14">
                  <c:v>220</c:v>
                </c:pt>
                <c:pt idx="15">
                  <c:v>218</c:v>
                </c:pt>
                <c:pt idx="16">
                  <c:v>214</c:v>
                </c:pt>
                <c:pt idx="17">
                  <c:v>212</c:v>
                </c:pt>
                <c:pt idx="18">
                  <c:v>208</c:v>
                </c:pt>
                <c:pt idx="19">
                  <c:v>206</c:v>
                </c:pt>
              </c:numCache>
            </c:numRef>
          </c:xVal>
          <c:yVal>
            <c:numRef>
              <c:f>Data!$G$10:$G$29</c:f>
              <c:numCache>
                <c:formatCode>General</c:formatCode>
                <c:ptCount val="20"/>
                <c:pt idx="0" formatCode="#,##0">
                  <c:v>1082</c:v>
                </c:pt>
                <c:pt idx="1">
                  <c:v>972</c:v>
                </c:pt>
                <c:pt idx="2">
                  <c:v>834</c:v>
                </c:pt>
                <c:pt idx="3">
                  <c:v>786</c:v>
                </c:pt>
                <c:pt idx="4">
                  <c:v>670</c:v>
                </c:pt>
                <c:pt idx="5">
                  <c:v>599</c:v>
                </c:pt>
                <c:pt idx="6">
                  <c:v>554</c:v>
                </c:pt>
                <c:pt idx="7">
                  <c:v>516</c:v>
                </c:pt>
                <c:pt idx="8">
                  <c:v>468</c:v>
                </c:pt>
                <c:pt idx="9">
                  <c:v>391</c:v>
                </c:pt>
                <c:pt idx="10">
                  <c:v>329</c:v>
                </c:pt>
                <c:pt idx="11">
                  <c:v>249</c:v>
                </c:pt>
                <c:pt idx="12">
                  <c:v>224</c:v>
                </c:pt>
                <c:pt idx="13">
                  <c:v>196</c:v>
                </c:pt>
                <c:pt idx="14">
                  <c:v>174</c:v>
                </c:pt>
                <c:pt idx="15">
                  <c:v>172</c:v>
                </c:pt>
                <c:pt idx="16">
                  <c:v>142</c:v>
                </c:pt>
                <c:pt idx="17">
                  <c:v>131</c:v>
                </c:pt>
                <c:pt idx="18">
                  <c:v>115</c:v>
                </c:pt>
                <c:pt idx="19">
                  <c:v>107</c:v>
                </c:pt>
              </c:numCache>
            </c:numRef>
          </c:yVal>
        </c:ser>
        <c:ser>
          <c:idx val="1"/>
          <c:order val="1"/>
          <c:tx>
            <c:v>Deaths</c:v>
          </c:tx>
          <c:spPr>
            <a:ln w="28575">
              <a:noFill/>
            </a:ln>
          </c:spPr>
          <c:trendline>
            <c:trendlineType val="exp"/>
            <c:dispRSqr val="1"/>
            <c:dispEq val="1"/>
            <c:trendlineLbl>
              <c:layout>
                <c:manualLayout>
                  <c:x val="3.993946460848067E-2"/>
                  <c:y val="0.297939643781684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 baseline="0"/>
                  </a:pPr>
                  <a:endParaRPr lang="en-US"/>
                </a:p>
              </c:txPr>
            </c:trendlineLbl>
          </c:trendline>
          <c:xVal>
            <c:numRef>
              <c:f>Data!$A$10:$A$29</c:f>
              <c:numCache>
                <c:formatCode>General</c:formatCode>
                <c:ptCount val="20"/>
                <c:pt idx="0">
                  <c:v>257</c:v>
                </c:pt>
                <c:pt idx="1">
                  <c:v>255</c:v>
                </c:pt>
                <c:pt idx="2">
                  <c:v>253</c:v>
                </c:pt>
                <c:pt idx="3">
                  <c:v>250</c:v>
                </c:pt>
                <c:pt idx="4">
                  <c:v>248</c:v>
                </c:pt>
                <c:pt idx="5">
                  <c:v>246</c:v>
                </c:pt>
                <c:pt idx="6">
                  <c:v>243</c:v>
                </c:pt>
                <c:pt idx="7">
                  <c:v>241</c:v>
                </c:pt>
                <c:pt idx="8">
                  <c:v>238</c:v>
                </c:pt>
                <c:pt idx="9">
                  <c:v>236</c:v>
                </c:pt>
                <c:pt idx="10">
                  <c:v>233</c:v>
                </c:pt>
                <c:pt idx="11">
                  <c:v>229</c:v>
                </c:pt>
                <c:pt idx="12">
                  <c:v>226</c:v>
                </c:pt>
                <c:pt idx="13">
                  <c:v>223</c:v>
                </c:pt>
                <c:pt idx="14">
                  <c:v>220</c:v>
                </c:pt>
                <c:pt idx="15">
                  <c:v>218</c:v>
                </c:pt>
                <c:pt idx="16">
                  <c:v>214</c:v>
                </c:pt>
                <c:pt idx="17">
                  <c:v>212</c:v>
                </c:pt>
                <c:pt idx="18">
                  <c:v>208</c:v>
                </c:pt>
                <c:pt idx="19">
                  <c:v>206</c:v>
                </c:pt>
              </c:numCache>
            </c:numRef>
          </c:xVal>
          <c:yVal>
            <c:numRef>
              <c:f>Data!$H$10:$H$29</c:f>
              <c:numCache>
                <c:formatCode>General</c:formatCode>
                <c:ptCount val="20"/>
                <c:pt idx="0">
                  <c:v>624</c:v>
                </c:pt>
                <c:pt idx="1">
                  <c:v>576</c:v>
                </c:pt>
                <c:pt idx="2">
                  <c:v>466</c:v>
                </c:pt>
                <c:pt idx="3">
                  <c:v>413</c:v>
                </c:pt>
                <c:pt idx="4">
                  <c:v>355</c:v>
                </c:pt>
                <c:pt idx="5">
                  <c:v>323</c:v>
                </c:pt>
                <c:pt idx="6">
                  <c:v>294</c:v>
                </c:pt>
                <c:pt idx="7">
                  <c:v>282</c:v>
                </c:pt>
                <c:pt idx="8">
                  <c:v>255</c:v>
                </c:pt>
                <c:pt idx="9">
                  <c:v>227</c:v>
                </c:pt>
                <c:pt idx="10">
                  <c:v>156</c:v>
                </c:pt>
                <c:pt idx="11">
                  <c:v>129</c:v>
                </c:pt>
                <c:pt idx="12">
                  <c:v>127</c:v>
                </c:pt>
                <c:pt idx="13">
                  <c:v>116</c:v>
                </c:pt>
                <c:pt idx="14">
                  <c:v>106</c:v>
                </c:pt>
                <c:pt idx="15">
                  <c:v>105</c:v>
                </c:pt>
                <c:pt idx="16">
                  <c:v>88</c:v>
                </c:pt>
                <c:pt idx="17">
                  <c:v>84</c:v>
                </c:pt>
                <c:pt idx="18">
                  <c:v>75</c:v>
                </c:pt>
                <c:pt idx="19">
                  <c:v>65</c:v>
                </c:pt>
              </c:numCache>
            </c:numRef>
          </c:yVal>
        </c:ser>
        <c:axId val="101689600"/>
        <c:axId val="101700736"/>
      </c:scatterChart>
      <c:valAx>
        <c:axId val="101689600"/>
        <c:scaling>
          <c:orientation val="minMax"/>
          <c:min val="15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600" b="1" i="0" baseline="0"/>
                  <a:t>Days from Beginning of Epidemic </a:t>
                </a:r>
                <a:endParaRPr lang="en-US" sz="1600"/>
              </a:p>
              <a:p>
                <a:pPr>
                  <a:defRPr/>
                </a:pPr>
                <a:r>
                  <a:rPr lang="en-US" sz="1600" b="1" i="1" baseline="0"/>
                  <a:t>(First Death: Dec. 6, 2013)</a:t>
                </a:r>
                <a:endParaRPr lang="en-US" sz="1600"/>
              </a:p>
            </c:rich>
          </c:tx>
          <c:layout>
            <c:manualLayout>
              <c:xMode val="edge"/>
              <c:yMode val="edge"/>
              <c:x val="0.34381258699852496"/>
              <c:y val="0.8057378181965269"/>
            </c:manualLayout>
          </c:layout>
        </c:title>
        <c:numFmt formatCode="General" sourceLinked="1"/>
        <c:tickLblPos val="nextTo"/>
        <c:txPr>
          <a:bodyPr/>
          <a:lstStyle/>
          <a:p>
            <a:pPr>
              <a:defRPr sz="1400" baseline="0"/>
            </a:pPr>
            <a:endParaRPr lang="en-US"/>
          </a:p>
        </c:txPr>
        <c:crossAx val="101700736"/>
        <c:crosses val="autoZero"/>
        <c:crossBetween val="midCat"/>
      </c:valAx>
      <c:valAx>
        <c:axId val="101700736"/>
        <c:scaling>
          <c:logBase val="2"/>
          <c:orientation val="minMax"/>
          <c:min val="5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600" baseline="0"/>
                </a:pPr>
                <a:r>
                  <a:rPr lang="en-US" sz="1600" baseline="0"/>
                  <a:t>Cumulative Cases/Deaths</a:t>
                </a:r>
              </a:p>
            </c:rich>
          </c:tx>
        </c:title>
        <c:numFmt formatCode="#,##0" sourceLinked="1"/>
        <c:tickLblPos val="nextTo"/>
        <c:txPr>
          <a:bodyPr/>
          <a:lstStyle/>
          <a:p>
            <a:pPr>
              <a:defRPr sz="1400" baseline="0"/>
            </a:pPr>
            <a:endParaRPr lang="en-US"/>
          </a:p>
        </c:txPr>
        <c:crossAx val="10168960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13419587393264493"/>
          <c:y val="0.90561107890195236"/>
          <c:w val="0.74130118629630404"/>
          <c:h val="8.7345331833520695E-2"/>
        </c:manualLayout>
      </c:layout>
    </c:legend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800" baseline="0"/>
            </a:pPr>
            <a:r>
              <a:rPr lang="en-US" sz="1800" baseline="0"/>
              <a:t>Recently Accelerating Ebola Epidemic Growth</a:t>
            </a:r>
          </a:p>
        </c:rich>
      </c:tx>
      <c:layout>
        <c:manualLayout>
          <c:xMode val="edge"/>
          <c:yMode val="edge"/>
          <c:x val="0.2079817766681604"/>
          <c:y val="2.7292576419213985E-2"/>
        </c:manualLayout>
      </c:layout>
    </c:title>
    <c:plotArea>
      <c:layout>
        <c:manualLayout>
          <c:layoutTarget val="inner"/>
          <c:xMode val="edge"/>
          <c:yMode val="edge"/>
          <c:x val="0.15360905725198984"/>
          <c:y val="0.11432151084826186"/>
          <c:w val="0.78882487250069377"/>
          <c:h val="0.74176709761716464"/>
        </c:manualLayout>
      </c:layout>
      <c:scatterChart>
        <c:scatterStyle val="lineMarker"/>
        <c:ser>
          <c:idx val="0"/>
          <c:order val="0"/>
          <c:tx>
            <c:v>Cases</c:v>
          </c:tx>
          <c:spPr>
            <a:ln w="6350">
              <a:solidFill>
                <a:srgbClr val="00B0F0"/>
              </a:solidFill>
            </a:ln>
          </c:spPr>
          <c:marker>
            <c:symbol val="diamond"/>
            <c:size val="6"/>
          </c:marker>
          <c:xVal>
            <c:numRef>
              <c:f>'Growth Rate'!$B$5:$B$32</c:f>
              <c:numCache>
                <c:formatCode>d\-mmm\-yy</c:formatCode>
                <c:ptCount val="28"/>
                <c:pt idx="0">
                  <c:v>41869</c:v>
                </c:pt>
                <c:pt idx="1">
                  <c:v>41867</c:v>
                </c:pt>
                <c:pt idx="2">
                  <c:v>41864</c:v>
                </c:pt>
                <c:pt idx="3">
                  <c:v>41862</c:v>
                </c:pt>
                <c:pt idx="4">
                  <c:v>41860</c:v>
                </c:pt>
                <c:pt idx="5">
                  <c:v>41857</c:v>
                </c:pt>
                <c:pt idx="6">
                  <c:v>41855</c:v>
                </c:pt>
                <c:pt idx="7">
                  <c:v>41852</c:v>
                </c:pt>
                <c:pt idx="8">
                  <c:v>41850</c:v>
                </c:pt>
                <c:pt idx="9">
                  <c:v>41847</c:v>
                </c:pt>
                <c:pt idx="10">
                  <c:v>41843</c:v>
                </c:pt>
                <c:pt idx="11">
                  <c:v>41840</c:v>
                </c:pt>
                <c:pt idx="12">
                  <c:v>41837</c:v>
                </c:pt>
                <c:pt idx="13">
                  <c:v>41834</c:v>
                </c:pt>
                <c:pt idx="14">
                  <c:v>41832</c:v>
                </c:pt>
                <c:pt idx="15">
                  <c:v>41828</c:v>
                </c:pt>
                <c:pt idx="16">
                  <c:v>41826</c:v>
                </c:pt>
                <c:pt idx="17">
                  <c:v>41822</c:v>
                </c:pt>
                <c:pt idx="18">
                  <c:v>41820</c:v>
                </c:pt>
                <c:pt idx="19">
                  <c:v>41812</c:v>
                </c:pt>
                <c:pt idx="20">
                  <c:v>41807</c:v>
                </c:pt>
                <c:pt idx="21">
                  <c:v>41806</c:v>
                </c:pt>
                <c:pt idx="22">
                  <c:v>41805</c:v>
                </c:pt>
                <c:pt idx="23">
                  <c:v>41800</c:v>
                </c:pt>
                <c:pt idx="24">
                  <c:v>41795</c:v>
                </c:pt>
                <c:pt idx="25">
                  <c:v>41788</c:v>
                </c:pt>
                <c:pt idx="26">
                  <c:v>41786</c:v>
                </c:pt>
                <c:pt idx="27">
                  <c:v>41782</c:v>
                </c:pt>
              </c:numCache>
            </c:numRef>
          </c:xVal>
          <c:yVal>
            <c:numRef>
              <c:f>'Growth Rate'!$G$5:$G$32</c:f>
              <c:numCache>
                <c:formatCode>General</c:formatCode>
                <c:ptCount val="28"/>
                <c:pt idx="0">
                  <c:v>3.8697057912484345E-2</c:v>
                </c:pt>
                <c:pt idx="1">
                  <c:v>3.068274288203179E-2</c:v>
                </c:pt>
                <c:pt idx="2">
                  <c:v>3.0536047854028879E-2</c:v>
                </c:pt>
                <c:pt idx="3">
                  <c:v>2.4712748481266707E-2</c:v>
                </c:pt>
                <c:pt idx="4">
                  <c:v>2.3147527547574629E-2</c:v>
                </c:pt>
                <c:pt idx="5">
                  <c:v>1.9676398466687332E-2</c:v>
                </c:pt>
                <c:pt idx="6">
                  <c:v>2.3830050437082449E-2</c:v>
                </c:pt>
                <c:pt idx="7">
                  <c:v>3.0522056052872049E-2</c:v>
                </c:pt>
                <c:pt idx="8">
                  <c:v>3.0626160926471347E-2</c:v>
                </c:pt>
                <c:pt idx="9">
                  <c:v>3.015754780795106E-2</c:v>
                </c:pt>
                <c:pt idx="10">
                  <c:v>2.507898770975828E-2</c:v>
                </c:pt>
                <c:pt idx="11">
                  <c:v>2.2966628801104085E-2</c:v>
                </c:pt>
                <c:pt idx="12">
                  <c:v>1.9678812731889449E-2</c:v>
                </c:pt>
                <c:pt idx="13">
                  <c:v>1.7308933216098377E-2</c:v>
                </c:pt>
                <c:pt idx="14">
                  <c:v>1.9104071020579785E-2</c:v>
                </c:pt>
                <c:pt idx="15">
                  <c:v>1.9947528613848884E-2</c:v>
                </c:pt>
                <c:pt idx="16">
                  <c:v>2.0347891973430472E-2</c:v>
                </c:pt>
                <c:pt idx="17">
                  <c:v>2.4193172448318808E-2</c:v>
                </c:pt>
                <c:pt idx="18">
                  <c:v>2.5439602447285836E-2</c:v>
                </c:pt>
                <c:pt idx="19">
                  <c:v>2.5981855473786428E-2</c:v>
                </c:pt>
                <c:pt idx="20">
                  <c:v>2.554927822410628E-2</c:v>
                </c:pt>
                <c:pt idx="21">
                  <c:v>1.9080138620370994E-2</c:v>
                </c:pt>
                <c:pt idx="22">
                  <c:v>1.6498271331206259E-2</c:v>
                </c:pt>
                <c:pt idx="23">
                  <c:v>2.1651828721996447E-2</c:v>
                </c:pt>
                <c:pt idx="24">
                  <c:v>2.652007374000977E-2</c:v>
                </c:pt>
                <c:pt idx="25">
                  <c:v>3.1968083748884983E-2</c:v>
                </c:pt>
                <c:pt idx="26">
                  <c:v>2.1979894984604967E-2</c:v>
                </c:pt>
                <c:pt idx="27">
                  <c:v>1.2558827787094325E-2</c:v>
                </c:pt>
              </c:numCache>
            </c:numRef>
          </c:yVal>
        </c:ser>
        <c:ser>
          <c:idx val="1"/>
          <c:order val="1"/>
          <c:tx>
            <c:v>Deaths</c:v>
          </c:tx>
          <c:spPr>
            <a:ln w="6350">
              <a:solidFill>
                <a:srgbClr val="FF0000"/>
              </a:solidFill>
            </a:ln>
          </c:spPr>
          <c:marker>
            <c:symbol val="square"/>
            <c:size val="6"/>
          </c:marker>
          <c:xVal>
            <c:numRef>
              <c:f>'Growth Rate'!$B$5:$B$32</c:f>
              <c:numCache>
                <c:formatCode>d\-mmm\-yy</c:formatCode>
                <c:ptCount val="28"/>
                <c:pt idx="0">
                  <c:v>41869</c:v>
                </c:pt>
                <c:pt idx="1">
                  <c:v>41867</c:v>
                </c:pt>
                <c:pt idx="2">
                  <c:v>41864</c:v>
                </c:pt>
                <c:pt idx="3">
                  <c:v>41862</c:v>
                </c:pt>
                <c:pt idx="4">
                  <c:v>41860</c:v>
                </c:pt>
                <c:pt idx="5">
                  <c:v>41857</c:v>
                </c:pt>
                <c:pt idx="6">
                  <c:v>41855</c:v>
                </c:pt>
                <c:pt idx="7">
                  <c:v>41852</c:v>
                </c:pt>
                <c:pt idx="8">
                  <c:v>41850</c:v>
                </c:pt>
                <c:pt idx="9">
                  <c:v>41847</c:v>
                </c:pt>
                <c:pt idx="10">
                  <c:v>41843</c:v>
                </c:pt>
                <c:pt idx="11">
                  <c:v>41840</c:v>
                </c:pt>
                <c:pt idx="12">
                  <c:v>41837</c:v>
                </c:pt>
                <c:pt idx="13">
                  <c:v>41834</c:v>
                </c:pt>
                <c:pt idx="14">
                  <c:v>41832</c:v>
                </c:pt>
                <c:pt idx="15">
                  <c:v>41828</c:v>
                </c:pt>
                <c:pt idx="16">
                  <c:v>41826</c:v>
                </c:pt>
                <c:pt idx="17">
                  <c:v>41822</c:v>
                </c:pt>
                <c:pt idx="18">
                  <c:v>41820</c:v>
                </c:pt>
                <c:pt idx="19">
                  <c:v>41812</c:v>
                </c:pt>
                <c:pt idx="20">
                  <c:v>41807</c:v>
                </c:pt>
                <c:pt idx="21">
                  <c:v>41806</c:v>
                </c:pt>
                <c:pt idx="22">
                  <c:v>41805</c:v>
                </c:pt>
                <c:pt idx="23">
                  <c:v>41800</c:v>
                </c:pt>
                <c:pt idx="24">
                  <c:v>41795</c:v>
                </c:pt>
                <c:pt idx="25">
                  <c:v>41788</c:v>
                </c:pt>
                <c:pt idx="26">
                  <c:v>41786</c:v>
                </c:pt>
                <c:pt idx="27">
                  <c:v>41782</c:v>
                </c:pt>
              </c:numCache>
            </c:numRef>
          </c:xVal>
          <c:yVal>
            <c:numRef>
              <c:f>'Growth Rate'!$H$5:$H$32</c:f>
              <c:numCache>
                <c:formatCode>General</c:formatCode>
                <c:ptCount val="28"/>
                <c:pt idx="0">
                  <c:v>3.7343376977700522E-2</c:v>
                </c:pt>
                <c:pt idx="1">
                  <c:v>3.2110482704465079E-2</c:v>
                </c:pt>
                <c:pt idx="2">
                  <c:v>3.092994965998919E-2</c:v>
                </c:pt>
                <c:pt idx="3">
                  <c:v>2.5429057352724545E-2</c:v>
                </c:pt>
                <c:pt idx="4">
                  <c:v>2.2339421196086479E-2</c:v>
                </c:pt>
                <c:pt idx="5">
                  <c:v>1.8198375839241387E-2</c:v>
                </c:pt>
                <c:pt idx="6">
                  <c:v>1.9408936646455415E-2</c:v>
                </c:pt>
                <c:pt idx="7">
                  <c:v>2.7070511775859379E-2</c:v>
                </c:pt>
                <c:pt idx="8">
                  <c:v>2.9128488781547713E-2</c:v>
                </c:pt>
                <c:pt idx="9">
                  <c:v>2.5323703939348102E-2</c:v>
                </c:pt>
                <c:pt idx="10">
                  <c:v>1.931263775321311E-2</c:v>
                </c:pt>
                <c:pt idx="11">
                  <c:v>1.287303599265704E-2</c:v>
                </c:pt>
                <c:pt idx="12">
                  <c:v>1.0396634724428581E-2</c:v>
                </c:pt>
                <c:pt idx="13">
                  <c:v>1.5893325319659174E-2</c:v>
                </c:pt>
                <c:pt idx="14">
                  <c:v>1.90376326944579E-2</c:v>
                </c:pt>
                <c:pt idx="15">
                  <c:v>2.1363686524094573E-2</c:v>
                </c:pt>
                <c:pt idx="16">
                  <c:v>2.0997933232596602E-2</c:v>
                </c:pt>
                <c:pt idx="17">
                  <c:v>2.8924292647515438E-2</c:v>
                </c:pt>
                <c:pt idx="18">
                  <c:v>2.5777267076021418E-2</c:v>
                </c:pt>
                <c:pt idx="19">
                  <c:v>2.4306756653648776E-2</c:v>
                </c:pt>
                <c:pt idx="20">
                  <c:v>2.1396981408630458E-2</c:v>
                </c:pt>
                <c:pt idx="21">
                  <c:v>2.3846927273226088E-2</c:v>
                </c:pt>
                <c:pt idx="22">
                  <c:v>3.5985091363547321E-2</c:v>
                </c:pt>
                <c:pt idx="23">
                  <c:v>2.8161991983116107E-2</c:v>
                </c:pt>
                <c:pt idx="24">
                  <c:v>2.4547602750694831E-2</c:v>
                </c:pt>
                <c:pt idx="25">
                  <c:v>1.7135452932466388E-2</c:v>
                </c:pt>
                <c:pt idx="26">
                  <c:v>1.2613163024393239E-2</c:v>
                </c:pt>
                <c:pt idx="27">
                  <c:v>8.9837517265721929E-3</c:v>
                </c:pt>
              </c:numCache>
            </c:numRef>
          </c:yVal>
        </c:ser>
        <c:axId val="102175104"/>
        <c:axId val="102177408"/>
      </c:scatterChart>
      <c:valAx>
        <c:axId val="1021751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600" baseline="0"/>
                </a:pPr>
                <a:r>
                  <a:rPr lang="en-US" sz="1600" baseline="0"/>
                  <a:t>Date</a:t>
                </a:r>
              </a:p>
            </c:rich>
          </c:tx>
        </c:title>
        <c:numFmt formatCode="d\-mmm\-yy" sourceLinked="1"/>
        <c:tickLblPos val="nextTo"/>
        <c:crossAx val="102177408"/>
        <c:crosses val="autoZero"/>
        <c:crossBetween val="midCat"/>
        <c:majorUnit val="14"/>
      </c:valAx>
      <c:valAx>
        <c:axId val="102177408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400" baseline="0"/>
                </a:pPr>
                <a:r>
                  <a:rPr lang="en-US" sz="1400" baseline="0"/>
                  <a:t>Daily Growth Rate of Cumulative Casualties</a:t>
                </a:r>
              </a:p>
              <a:p>
                <a:pPr>
                  <a:defRPr sz="1400" baseline="0"/>
                </a:pPr>
                <a:r>
                  <a:rPr lang="en-US" sz="1400" baseline="0"/>
                  <a:t>(percent per day)</a:t>
                </a:r>
              </a:p>
            </c:rich>
          </c:tx>
          <c:layout>
            <c:manualLayout>
              <c:xMode val="edge"/>
              <c:yMode val="edge"/>
              <c:x val="2.0659555512877969E-2"/>
              <c:y val="0.11994163256885466"/>
            </c:manualLayout>
          </c:layout>
        </c:title>
        <c:numFmt formatCode="0.0%" sourceLinked="0"/>
        <c:tickLblPos val="nextTo"/>
        <c:crossAx val="10217510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3033149819687184"/>
          <c:y val="0.20143296771309696"/>
          <c:w val="0.13610305555220609"/>
          <c:h val="7.5518208661417327E-2"/>
        </c:manualLayout>
      </c:layout>
    </c:legend>
    <c:plotVisOnly val="1"/>
  </c:chart>
  <c:txPr>
    <a:bodyPr/>
    <a:lstStyle/>
    <a:p>
      <a:pPr>
        <a:defRPr sz="1200" baseline="0"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800" baseline="0"/>
            </a:pPr>
            <a:r>
              <a:rPr lang="en-US" sz="1800" baseline="0"/>
              <a:t>Ebola Epidemic Growth Scenarios</a:t>
            </a:r>
          </a:p>
        </c:rich>
      </c:tx>
      <c:layout>
        <c:manualLayout>
          <c:xMode val="edge"/>
          <c:yMode val="edge"/>
          <c:x val="0.2079817766681604"/>
          <c:y val="2.7292576419214003E-2"/>
        </c:manualLayout>
      </c:layout>
    </c:title>
    <c:plotArea>
      <c:layout>
        <c:manualLayout>
          <c:layoutTarget val="inner"/>
          <c:xMode val="edge"/>
          <c:yMode val="edge"/>
          <c:x val="0.15360905725198984"/>
          <c:y val="0.11432151084826186"/>
          <c:w val="0.78882487250069422"/>
          <c:h val="0.74176709761716464"/>
        </c:manualLayout>
      </c:layout>
      <c:scatterChart>
        <c:scatterStyle val="lineMarker"/>
        <c:ser>
          <c:idx val="0"/>
          <c:order val="0"/>
          <c:tx>
            <c:v>Cases, Data</c:v>
          </c:tx>
          <c:spPr>
            <a:ln w="6350">
              <a:noFill/>
            </a:ln>
          </c:spPr>
          <c:marker>
            <c:symbol val="diamond"/>
            <c:size val="6"/>
          </c:marker>
          <c:xVal>
            <c:numRef>
              <c:f>'Growth Rate'!$B$5:$B$32</c:f>
              <c:numCache>
                <c:formatCode>d\-mmm\-yy</c:formatCode>
                <c:ptCount val="28"/>
                <c:pt idx="0">
                  <c:v>41869</c:v>
                </c:pt>
                <c:pt idx="1">
                  <c:v>41867</c:v>
                </c:pt>
                <c:pt idx="2">
                  <c:v>41864</c:v>
                </c:pt>
                <c:pt idx="3">
                  <c:v>41862</c:v>
                </c:pt>
                <c:pt idx="4">
                  <c:v>41860</c:v>
                </c:pt>
                <c:pt idx="5">
                  <c:v>41857</c:v>
                </c:pt>
                <c:pt idx="6">
                  <c:v>41855</c:v>
                </c:pt>
                <c:pt idx="7">
                  <c:v>41852</c:v>
                </c:pt>
                <c:pt idx="8">
                  <c:v>41850</c:v>
                </c:pt>
                <c:pt idx="9">
                  <c:v>41847</c:v>
                </c:pt>
                <c:pt idx="10">
                  <c:v>41843</c:v>
                </c:pt>
                <c:pt idx="11">
                  <c:v>41840</c:v>
                </c:pt>
                <c:pt idx="12">
                  <c:v>41837</c:v>
                </c:pt>
                <c:pt idx="13">
                  <c:v>41834</c:v>
                </c:pt>
                <c:pt idx="14">
                  <c:v>41832</c:v>
                </c:pt>
                <c:pt idx="15">
                  <c:v>41828</c:v>
                </c:pt>
                <c:pt idx="16">
                  <c:v>41826</c:v>
                </c:pt>
                <c:pt idx="17">
                  <c:v>41822</c:v>
                </c:pt>
                <c:pt idx="18">
                  <c:v>41820</c:v>
                </c:pt>
                <c:pt idx="19">
                  <c:v>41812</c:v>
                </c:pt>
                <c:pt idx="20">
                  <c:v>41807</c:v>
                </c:pt>
                <c:pt idx="21">
                  <c:v>41806</c:v>
                </c:pt>
                <c:pt idx="22">
                  <c:v>41805</c:v>
                </c:pt>
                <c:pt idx="23">
                  <c:v>41800</c:v>
                </c:pt>
                <c:pt idx="24">
                  <c:v>41795</c:v>
                </c:pt>
                <c:pt idx="25">
                  <c:v>41788</c:v>
                </c:pt>
                <c:pt idx="26">
                  <c:v>41786</c:v>
                </c:pt>
                <c:pt idx="27">
                  <c:v>41782</c:v>
                </c:pt>
              </c:numCache>
            </c:numRef>
          </c:xVal>
          <c:yVal>
            <c:numRef>
              <c:f>'Growth Rate'!$G$5:$G$32</c:f>
              <c:numCache>
                <c:formatCode>General</c:formatCode>
                <c:ptCount val="28"/>
                <c:pt idx="0">
                  <c:v>3.8697057912484345E-2</c:v>
                </c:pt>
                <c:pt idx="1">
                  <c:v>3.068274288203179E-2</c:v>
                </c:pt>
                <c:pt idx="2">
                  <c:v>3.0536047854028879E-2</c:v>
                </c:pt>
                <c:pt idx="3">
                  <c:v>2.4712748481266707E-2</c:v>
                </c:pt>
                <c:pt idx="4">
                  <c:v>2.3147527547574629E-2</c:v>
                </c:pt>
                <c:pt idx="5">
                  <c:v>1.9676398466687332E-2</c:v>
                </c:pt>
                <c:pt idx="6">
                  <c:v>2.3830050437082449E-2</c:v>
                </c:pt>
                <c:pt idx="7">
                  <c:v>3.0522056052872049E-2</c:v>
                </c:pt>
                <c:pt idx="8">
                  <c:v>3.0626160926471347E-2</c:v>
                </c:pt>
                <c:pt idx="9">
                  <c:v>3.015754780795106E-2</c:v>
                </c:pt>
                <c:pt idx="10">
                  <c:v>2.507898770975828E-2</c:v>
                </c:pt>
                <c:pt idx="11">
                  <c:v>2.2966628801104085E-2</c:v>
                </c:pt>
                <c:pt idx="12">
                  <c:v>1.9678812731889449E-2</c:v>
                </c:pt>
                <c:pt idx="13">
                  <c:v>1.7308933216098377E-2</c:v>
                </c:pt>
                <c:pt idx="14">
                  <c:v>1.9104071020579785E-2</c:v>
                </c:pt>
                <c:pt idx="15">
                  <c:v>1.9947528613848884E-2</c:v>
                </c:pt>
                <c:pt idx="16">
                  <c:v>2.0347891973430472E-2</c:v>
                </c:pt>
                <c:pt idx="17">
                  <c:v>2.4193172448318808E-2</c:v>
                </c:pt>
                <c:pt idx="18">
                  <c:v>2.5439602447285836E-2</c:v>
                </c:pt>
                <c:pt idx="19">
                  <c:v>2.5981855473786428E-2</c:v>
                </c:pt>
                <c:pt idx="20">
                  <c:v>2.554927822410628E-2</c:v>
                </c:pt>
                <c:pt idx="21">
                  <c:v>1.9080138620370994E-2</c:v>
                </c:pt>
                <c:pt idx="22">
                  <c:v>1.6498271331206259E-2</c:v>
                </c:pt>
                <c:pt idx="23">
                  <c:v>2.1651828721996447E-2</c:v>
                </c:pt>
                <c:pt idx="24">
                  <c:v>2.652007374000977E-2</c:v>
                </c:pt>
                <c:pt idx="25">
                  <c:v>3.1968083748884983E-2</c:v>
                </c:pt>
                <c:pt idx="26">
                  <c:v>2.1979894984604967E-2</c:v>
                </c:pt>
                <c:pt idx="27">
                  <c:v>1.2558827787094325E-2</c:v>
                </c:pt>
              </c:numCache>
            </c:numRef>
          </c:yVal>
        </c:ser>
        <c:ser>
          <c:idx val="1"/>
          <c:order val="1"/>
          <c:tx>
            <c:v>Deaths, Data</c:v>
          </c:tx>
          <c:spPr>
            <a:ln w="6350">
              <a:noFill/>
            </a:ln>
          </c:spPr>
          <c:marker>
            <c:symbol val="square"/>
            <c:size val="6"/>
          </c:marker>
          <c:xVal>
            <c:numRef>
              <c:f>'Growth Rate'!$B$5:$B$32</c:f>
              <c:numCache>
                <c:formatCode>d\-mmm\-yy</c:formatCode>
                <c:ptCount val="28"/>
                <c:pt idx="0">
                  <c:v>41869</c:v>
                </c:pt>
                <c:pt idx="1">
                  <c:v>41867</c:v>
                </c:pt>
                <c:pt idx="2">
                  <c:v>41864</c:v>
                </c:pt>
                <c:pt idx="3">
                  <c:v>41862</c:v>
                </c:pt>
                <c:pt idx="4">
                  <c:v>41860</c:v>
                </c:pt>
                <c:pt idx="5">
                  <c:v>41857</c:v>
                </c:pt>
                <c:pt idx="6">
                  <c:v>41855</c:v>
                </c:pt>
                <c:pt idx="7">
                  <c:v>41852</c:v>
                </c:pt>
                <c:pt idx="8">
                  <c:v>41850</c:v>
                </c:pt>
                <c:pt idx="9">
                  <c:v>41847</c:v>
                </c:pt>
                <c:pt idx="10">
                  <c:v>41843</c:v>
                </c:pt>
                <c:pt idx="11">
                  <c:v>41840</c:v>
                </c:pt>
                <c:pt idx="12">
                  <c:v>41837</c:v>
                </c:pt>
                <c:pt idx="13">
                  <c:v>41834</c:v>
                </c:pt>
                <c:pt idx="14">
                  <c:v>41832</c:v>
                </c:pt>
                <c:pt idx="15">
                  <c:v>41828</c:v>
                </c:pt>
                <c:pt idx="16">
                  <c:v>41826</c:v>
                </c:pt>
                <c:pt idx="17">
                  <c:v>41822</c:v>
                </c:pt>
                <c:pt idx="18">
                  <c:v>41820</c:v>
                </c:pt>
                <c:pt idx="19">
                  <c:v>41812</c:v>
                </c:pt>
                <c:pt idx="20">
                  <c:v>41807</c:v>
                </c:pt>
                <c:pt idx="21">
                  <c:v>41806</c:v>
                </c:pt>
                <c:pt idx="22">
                  <c:v>41805</c:v>
                </c:pt>
                <c:pt idx="23">
                  <c:v>41800</c:v>
                </c:pt>
                <c:pt idx="24">
                  <c:v>41795</c:v>
                </c:pt>
                <c:pt idx="25">
                  <c:v>41788</c:v>
                </c:pt>
                <c:pt idx="26">
                  <c:v>41786</c:v>
                </c:pt>
                <c:pt idx="27">
                  <c:v>41782</c:v>
                </c:pt>
              </c:numCache>
            </c:numRef>
          </c:xVal>
          <c:yVal>
            <c:numRef>
              <c:f>'Growth Rate'!$H$5:$H$32</c:f>
              <c:numCache>
                <c:formatCode>General</c:formatCode>
                <c:ptCount val="28"/>
                <c:pt idx="0">
                  <c:v>3.7343376977700522E-2</c:v>
                </c:pt>
                <c:pt idx="1">
                  <c:v>3.2110482704465079E-2</c:v>
                </c:pt>
                <c:pt idx="2">
                  <c:v>3.092994965998919E-2</c:v>
                </c:pt>
                <c:pt idx="3">
                  <c:v>2.5429057352724545E-2</c:v>
                </c:pt>
                <c:pt idx="4">
                  <c:v>2.2339421196086479E-2</c:v>
                </c:pt>
                <c:pt idx="5">
                  <c:v>1.8198375839241387E-2</c:v>
                </c:pt>
                <c:pt idx="6">
                  <c:v>1.9408936646455415E-2</c:v>
                </c:pt>
                <c:pt idx="7">
                  <c:v>2.7070511775859379E-2</c:v>
                </c:pt>
                <c:pt idx="8">
                  <c:v>2.9128488781547713E-2</c:v>
                </c:pt>
                <c:pt idx="9">
                  <c:v>2.5323703939348102E-2</c:v>
                </c:pt>
                <c:pt idx="10">
                  <c:v>1.931263775321311E-2</c:v>
                </c:pt>
                <c:pt idx="11">
                  <c:v>1.287303599265704E-2</c:v>
                </c:pt>
                <c:pt idx="12">
                  <c:v>1.0396634724428581E-2</c:v>
                </c:pt>
                <c:pt idx="13">
                  <c:v>1.5893325319659174E-2</c:v>
                </c:pt>
                <c:pt idx="14">
                  <c:v>1.90376326944579E-2</c:v>
                </c:pt>
                <c:pt idx="15">
                  <c:v>2.1363686524094573E-2</c:v>
                </c:pt>
                <c:pt idx="16">
                  <c:v>2.0997933232596602E-2</c:v>
                </c:pt>
                <c:pt idx="17">
                  <c:v>2.8924292647515438E-2</c:v>
                </c:pt>
                <c:pt idx="18">
                  <c:v>2.5777267076021418E-2</c:v>
                </c:pt>
                <c:pt idx="19">
                  <c:v>2.4306756653648776E-2</c:v>
                </c:pt>
                <c:pt idx="20">
                  <c:v>2.1396981408630458E-2</c:v>
                </c:pt>
                <c:pt idx="21">
                  <c:v>2.3846927273226088E-2</c:v>
                </c:pt>
                <c:pt idx="22">
                  <c:v>3.5985091363547321E-2</c:v>
                </c:pt>
                <c:pt idx="23">
                  <c:v>2.8161991983116107E-2</c:v>
                </c:pt>
                <c:pt idx="24">
                  <c:v>2.4547602750694831E-2</c:v>
                </c:pt>
                <c:pt idx="25">
                  <c:v>1.7135452932466388E-2</c:v>
                </c:pt>
                <c:pt idx="26">
                  <c:v>1.2613163024393239E-2</c:v>
                </c:pt>
                <c:pt idx="27">
                  <c:v>8.9837517265721929E-3</c:v>
                </c:pt>
              </c:numCache>
            </c:numRef>
          </c:yVal>
        </c:ser>
        <c:ser>
          <c:idx val="2"/>
          <c:order val="2"/>
          <c:tx>
            <c:v>Best Case Forecast</c:v>
          </c:tx>
          <c:spPr>
            <a:ln w="38100"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'Growth Rate'!$B$39:$B$41</c:f>
              <c:numCache>
                <c:formatCode>d\-mmm\-yy</c:formatCode>
                <c:ptCount val="3"/>
                <c:pt idx="0">
                  <c:v>41871</c:v>
                </c:pt>
                <c:pt idx="1">
                  <c:v>41916</c:v>
                </c:pt>
                <c:pt idx="2">
                  <c:v>42006</c:v>
                </c:pt>
              </c:numCache>
            </c:numRef>
          </c:xVal>
          <c:yVal>
            <c:numRef>
              <c:f>'Growth Rate'!$C$39:$C$41</c:f>
              <c:numCache>
                <c:formatCode>0.00%</c:formatCode>
                <c:ptCount val="3"/>
                <c:pt idx="0">
                  <c:v>2.5000000000000001E-2</c:v>
                </c:pt>
                <c:pt idx="1">
                  <c:v>0.03</c:v>
                </c:pt>
                <c:pt idx="2" formatCode="0%">
                  <c:v>0</c:v>
                </c:pt>
              </c:numCache>
            </c:numRef>
          </c:yVal>
        </c:ser>
        <c:ser>
          <c:idx val="3"/>
          <c:order val="3"/>
          <c:tx>
            <c:v>Medium Case Forecast</c:v>
          </c:tx>
          <c:spPr>
            <a:ln w="38100">
              <a:solidFill>
                <a:srgbClr val="7030A0"/>
              </a:solidFill>
            </a:ln>
          </c:spPr>
          <c:marker>
            <c:symbol val="none"/>
          </c:marker>
          <c:xVal>
            <c:numRef>
              <c:f>'Growth Rate'!$B$45:$B$47</c:f>
              <c:numCache>
                <c:formatCode>d\-mmm\-yy</c:formatCode>
                <c:ptCount val="3"/>
                <c:pt idx="0">
                  <c:v>41871</c:v>
                </c:pt>
                <c:pt idx="1">
                  <c:v>41931</c:v>
                </c:pt>
                <c:pt idx="2">
                  <c:v>42051</c:v>
                </c:pt>
              </c:numCache>
            </c:numRef>
          </c:xVal>
          <c:yVal>
            <c:numRef>
              <c:f>'Growth Rate'!$C$45:$C$47</c:f>
              <c:numCache>
                <c:formatCode>0.00%</c:formatCode>
                <c:ptCount val="3"/>
                <c:pt idx="0">
                  <c:v>0.03</c:v>
                </c:pt>
                <c:pt idx="1">
                  <c:v>3.5000000000000003E-2</c:v>
                </c:pt>
                <c:pt idx="2" formatCode="0%">
                  <c:v>0</c:v>
                </c:pt>
              </c:numCache>
            </c:numRef>
          </c:yVal>
        </c:ser>
        <c:ser>
          <c:idx val="5"/>
          <c:order val="4"/>
          <c:tx>
            <c:v>High Growth Case</c:v>
          </c:tx>
          <c:spPr>
            <a:ln w="38100"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'Growth Rate'!$F$40:$F$42</c:f>
              <c:numCache>
                <c:formatCode>d\-mmm\-yy</c:formatCode>
                <c:ptCount val="3"/>
                <c:pt idx="0">
                  <c:v>41871</c:v>
                </c:pt>
                <c:pt idx="1">
                  <c:v>41946</c:v>
                </c:pt>
                <c:pt idx="2">
                  <c:v>42081</c:v>
                </c:pt>
              </c:numCache>
            </c:numRef>
          </c:xVal>
          <c:yVal>
            <c:numRef>
              <c:f>'Growth Rate'!$G$40:$G$42</c:f>
              <c:numCache>
                <c:formatCode>0.00%</c:formatCode>
                <c:ptCount val="3"/>
                <c:pt idx="0">
                  <c:v>3.2000000000000001E-2</c:v>
                </c:pt>
                <c:pt idx="1">
                  <c:v>0.04</c:v>
                </c:pt>
                <c:pt idx="2" formatCode="0%">
                  <c:v>0</c:v>
                </c:pt>
              </c:numCache>
            </c:numRef>
          </c:yVal>
        </c:ser>
        <c:ser>
          <c:idx val="4"/>
          <c:order val="5"/>
          <c:tx>
            <c:v>Nightmare Scenario</c:v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'Growth Rate'!$B$51:$B$53</c:f>
              <c:numCache>
                <c:formatCode>d\-mmm\-yy</c:formatCode>
                <c:ptCount val="3"/>
                <c:pt idx="0">
                  <c:v>41871</c:v>
                </c:pt>
                <c:pt idx="1">
                  <c:v>41961</c:v>
                </c:pt>
                <c:pt idx="2">
                  <c:v>42111</c:v>
                </c:pt>
              </c:numCache>
            </c:numRef>
          </c:xVal>
          <c:yVal>
            <c:numRef>
              <c:f>'Growth Rate'!$C$51:$C$53</c:f>
              <c:numCache>
                <c:formatCode>0.00%</c:formatCode>
                <c:ptCount val="3"/>
                <c:pt idx="0">
                  <c:v>3.5000000000000003E-2</c:v>
                </c:pt>
                <c:pt idx="1">
                  <c:v>4.4999999999999998E-2</c:v>
                </c:pt>
                <c:pt idx="2" formatCode="0%">
                  <c:v>0</c:v>
                </c:pt>
              </c:numCache>
            </c:numRef>
          </c:yVal>
        </c:ser>
        <c:axId val="102327808"/>
        <c:axId val="103088512"/>
      </c:scatterChart>
      <c:valAx>
        <c:axId val="1023278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600" baseline="0"/>
                </a:pPr>
                <a:r>
                  <a:rPr lang="en-US" sz="1600" baseline="0"/>
                  <a:t>Date</a:t>
                </a:r>
              </a:p>
            </c:rich>
          </c:tx>
        </c:title>
        <c:numFmt formatCode="d\-mmm\-yy" sourceLinked="1"/>
        <c:tickLblPos val="nextTo"/>
        <c:crossAx val="103088512"/>
        <c:crosses val="autoZero"/>
        <c:crossBetween val="midCat"/>
        <c:majorUnit val="60"/>
      </c:valAx>
      <c:valAx>
        <c:axId val="10308851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400" baseline="0"/>
                </a:pPr>
                <a:r>
                  <a:rPr lang="en-US" sz="1400" baseline="0"/>
                  <a:t>Daily Growth Rate of Cumulative Casualties</a:t>
                </a:r>
              </a:p>
              <a:p>
                <a:pPr>
                  <a:defRPr sz="1400" baseline="0"/>
                </a:pPr>
                <a:r>
                  <a:rPr lang="en-US" sz="1400" baseline="0"/>
                  <a:t>(percent per day)</a:t>
                </a:r>
              </a:p>
            </c:rich>
          </c:tx>
          <c:layout>
            <c:manualLayout>
              <c:xMode val="edge"/>
              <c:yMode val="edge"/>
              <c:x val="2.0659555512877979E-2"/>
              <c:y val="0.11994163256885466"/>
            </c:manualLayout>
          </c:layout>
        </c:title>
        <c:numFmt formatCode="0.0%" sourceLinked="0"/>
        <c:tickLblPos val="nextTo"/>
        <c:crossAx val="1023278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0993854426733238"/>
          <c:y val="0.12228445589984704"/>
          <c:w val="0.23781341356720662"/>
          <c:h val="0.36876876451594637"/>
        </c:manualLayout>
      </c:layout>
      <c:spPr>
        <a:solidFill>
          <a:schemeClr val="bg1"/>
        </a:solidFill>
        <a:ln>
          <a:solidFill>
            <a:schemeClr val="tx1"/>
          </a:solidFill>
        </a:ln>
      </c:spPr>
    </c:legend>
    <c:plotVisOnly val="1"/>
  </c:chart>
  <c:txPr>
    <a:bodyPr/>
    <a:lstStyle/>
    <a:p>
      <a:pPr>
        <a:defRPr sz="1200" baseline="0"/>
      </a:pPr>
      <a:endParaRPr lang="en-US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Forecast of Ebola Epidemic Casualties</a:t>
            </a:r>
          </a:p>
          <a:p>
            <a:pPr>
              <a:defRPr/>
            </a:pPr>
            <a:r>
              <a:rPr lang="en-US" sz="1600" i="1"/>
              <a:t>High Growth</a:t>
            </a:r>
            <a:r>
              <a:rPr lang="en-US" sz="1600" i="1" baseline="0"/>
              <a:t> Scenario</a:t>
            </a:r>
            <a:endParaRPr lang="en-US" sz="1600" i="1"/>
          </a:p>
        </c:rich>
      </c:tx>
      <c:layout/>
    </c:title>
    <c:plotArea>
      <c:layout>
        <c:manualLayout>
          <c:layoutTarget val="inner"/>
          <c:xMode val="edge"/>
          <c:yMode val="edge"/>
          <c:x val="0.15384322386530958"/>
          <c:y val="0.13588010336813625"/>
          <c:w val="0.76269012867294039"/>
          <c:h val="0.64079355856949627"/>
        </c:manualLayout>
      </c:layout>
      <c:scatterChart>
        <c:scatterStyle val="lineMarker"/>
        <c:ser>
          <c:idx val="0"/>
          <c:order val="0"/>
          <c:tx>
            <c:v>Cumulative Cases: Data</c:v>
          </c:tx>
          <c:spPr>
            <a:ln w="28575">
              <a:noFill/>
            </a:ln>
          </c:spPr>
          <c:trendline>
            <c:trendlineType val="exp"/>
          </c:trendline>
          <c:xVal>
            <c:numRef>
              <c:f>Data!$B$10:$B$38</c:f>
              <c:numCache>
                <c:formatCode>d\-mmm\-yy</c:formatCode>
                <c:ptCount val="29"/>
                <c:pt idx="0">
                  <c:v>41871</c:v>
                </c:pt>
                <c:pt idx="1">
                  <c:v>41869</c:v>
                </c:pt>
                <c:pt idx="2">
                  <c:v>41867</c:v>
                </c:pt>
                <c:pt idx="3">
                  <c:v>41864</c:v>
                </c:pt>
                <c:pt idx="4">
                  <c:v>41862</c:v>
                </c:pt>
                <c:pt idx="5">
                  <c:v>41860</c:v>
                </c:pt>
                <c:pt idx="6">
                  <c:v>41857</c:v>
                </c:pt>
                <c:pt idx="7">
                  <c:v>41855</c:v>
                </c:pt>
                <c:pt idx="8">
                  <c:v>41852</c:v>
                </c:pt>
                <c:pt idx="9">
                  <c:v>41850</c:v>
                </c:pt>
                <c:pt idx="10">
                  <c:v>41847</c:v>
                </c:pt>
                <c:pt idx="11">
                  <c:v>41843</c:v>
                </c:pt>
                <c:pt idx="12">
                  <c:v>41840</c:v>
                </c:pt>
                <c:pt idx="13">
                  <c:v>41837</c:v>
                </c:pt>
                <c:pt idx="14">
                  <c:v>41834</c:v>
                </c:pt>
                <c:pt idx="15">
                  <c:v>41832</c:v>
                </c:pt>
                <c:pt idx="16">
                  <c:v>41828</c:v>
                </c:pt>
                <c:pt idx="17">
                  <c:v>41826</c:v>
                </c:pt>
                <c:pt idx="18">
                  <c:v>41822</c:v>
                </c:pt>
                <c:pt idx="19">
                  <c:v>41820</c:v>
                </c:pt>
                <c:pt idx="20">
                  <c:v>41812</c:v>
                </c:pt>
                <c:pt idx="21">
                  <c:v>41807</c:v>
                </c:pt>
                <c:pt idx="22">
                  <c:v>41806</c:v>
                </c:pt>
                <c:pt idx="23">
                  <c:v>41805</c:v>
                </c:pt>
                <c:pt idx="24">
                  <c:v>41800</c:v>
                </c:pt>
                <c:pt idx="25">
                  <c:v>41795</c:v>
                </c:pt>
                <c:pt idx="26">
                  <c:v>41788</c:v>
                </c:pt>
                <c:pt idx="27">
                  <c:v>41786</c:v>
                </c:pt>
                <c:pt idx="28">
                  <c:v>41782</c:v>
                </c:pt>
              </c:numCache>
            </c:numRef>
          </c:xVal>
          <c:yVal>
            <c:numRef>
              <c:f>Data!$C$10:$C$38</c:f>
              <c:numCache>
                <c:formatCode>#,##0</c:formatCode>
                <c:ptCount val="29"/>
                <c:pt idx="0">
                  <c:v>2615</c:v>
                </c:pt>
                <c:pt idx="1">
                  <c:v>2473</c:v>
                </c:pt>
                <c:pt idx="2">
                  <c:v>2240</c:v>
                </c:pt>
                <c:pt idx="3">
                  <c:v>2127</c:v>
                </c:pt>
                <c:pt idx="4">
                  <c:v>1975</c:v>
                </c:pt>
                <c:pt idx="5">
                  <c:v>1848</c:v>
                </c:pt>
                <c:pt idx="6">
                  <c:v>1779</c:v>
                </c:pt>
                <c:pt idx="7">
                  <c:v>1711</c:v>
                </c:pt>
                <c:pt idx="8">
                  <c:v>1603</c:v>
                </c:pt>
                <c:pt idx="9">
                  <c:v>1440</c:v>
                </c:pt>
                <c:pt idx="10">
                  <c:v>1323</c:v>
                </c:pt>
                <c:pt idx="11">
                  <c:v>1201</c:v>
                </c:pt>
                <c:pt idx="12">
                  <c:v>1093</c:v>
                </c:pt>
                <c:pt idx="13">
                  <c:v>1048</c:v>
                </c:pt>
                <c:pt idx="14" formatCode="General">
                  <c:v>982</c:v>
                </c:pt>
                <c:pt idx="15" formatCode="General">
                  <c:v>964</c:v>
                </c:pt>
                <c:pt idx="16" formatCode="General">
                  <c:v>888</c:v>
                </c:pt>
                <c:pt idx="17" formatCode="General">
                  <c:v>844</c:v>
                </c:pt>
                <c:pt idx="18" formatCode="General">
                  <c:v>779</c:v>
                </c:pt>
                <c:pt idx="19" formatCode="General">
                  <c:v>759</c:v>
                </c:pt>
                <c:pt idx="20" formatCode="General">
                  <c:v>599</c:v>
                </c:pt>
                <c:pt idx="21" formatCode="General">
                  <c:v>528</c:v>
                </c:pt>
                <c:pt idx="22" formatCode="General">
                  <c:v>527</c:v>
                </c:pt>
                <c:pt idx="23" formatCode="General">
                  <c:v>524</c:v>
                </c:pt>
                <c:pt idx="24" formatCode="General">
                  <c:v>474</c:v>
                </c:pt>
                <c:pt idx="25" formatCode="General">
                  <c:v>438</c:v>
                </c:pt>
                <c:pt idx="26" formatCode="General">
                  <c:v>354</c:v>
                </c:pt>
                <c:pt idx="27" formatCode="General">
                  <c:v>309</c:v>
                </c:pt>
                <c:pt idx="28" formatCode="General">
                  <c:v>270</c:v>
                </c:pt>
              </c:numCache>
            </c:numRef>
          </c:yVal>
        </c:ser>
        <c:ser>
          <c:idx val="1"/>
          <c:order val="1"/>
          <c:tx>
            <c:v>Cumulative Deaths: Data</c:v>
          </c:tx>
          <c:spPr>
            <a:ln w="28575">
              <a:noFill/>
            </a:ln>
          </c:spPr>
          <c:trendline>
            <c:trendlineType val="exp"/>
          </c:trendline>
          <c:xVal>
            <c:numRef>
              <c:f>Data!$B$10:$B$38</c:f>
              <c:numCache>
                <c:formatCode>d\-mmm\-yy</c:formatCode>
                <c:ptCount val="29"/>
                <c:pt idx="0">
                  <c:v>41871</c:v>
                </c:pt>
                <c:pt idx="1">
                  <c:v>41869</c:v>
                </c:pt>
                <c:pt idx="2">
                  <c:v>41867</c:v>
                </c:pt>
                <c:pt idx="3">
                  <c:v>41864</c:v>
                </c:pt>
                <c:pt idx="4">
                  <c:v>41862</c:v>
                </c:pt>
                <c:pt idx="5">
                  <c:v>41860</c:v>
                </c:pt>
                <c:pt idx="6">
                  <c:v>41857</c:v>
                </c:pt>
                <c:pt idx="7">
                  <c:v>41855</c:v>
                </c:pt>
                <c:pt idx="8">
                  <c:v>41852</c:v>
                </c:pt>
                <c:pt idx="9">
                  <c:v>41850</c:v>
                </c:pt>
                <c:pt idx="10">
                  <c:v>41847</c:v>
                </c:pt>
                <c:pt idx="11">
                  <c:v>41843</c:v>
                </c:pt>
                <c:pt idx="12">
                  <c:v>41840</c:v>
                </c:pt>
                <c:pt idx="13">
                  <c:v>41837</c:v>
                </c:pt>
                <c:pt idx="14">
                  <c:v>41834</c:v>
                </c:pt>
                <c:pt idx="15">
                  <c:v>41832</c:v>
                </c:pt>
                <c:pt idx="16">
                  <c:v>41828</c:v>
                </c:pt>
                <c:pt idx="17">
                  <c:v>41826</c:v>
                </c:pt>
                <c:pt idx="18">
                  <c:v>41822</c:v>
                </c:pt>
                <c:pt idx="19">
                  <c:v>41820</c:v>
                </c:pt>
                <c:pt idx="20">
                  <c:v>41812</c:v>
                </c:pt>
                <c:pt idx="21">
                  <c:v>41807</c:v>
                </c:pt>
                <c:pt idx="22">
                  <c:v>41806</c:v>
                </c:pt>
                <c:pt idx="23">
                  <c:v>41805</c:v>
                </c:pt>
                <c:pt idx="24">
                  <c:v>41800</c:v>
                </c:pt>
                <c:pt idx="25">
                  <c:v>41795</c:v>
                </c:pt>
                <c:pt idx="26">
                  <c:v>41788</c:v>
                </c:pt>
                <c:pt idx="27">
                  <c:v>41786</c:v>
                </c:pt>
                <c:pt idx="28">
                  <c:v>41782</c:v>
                </c:pt>
              </c:numCache>
            </c:numRef>
          </c:xVal>
          <c:yVal>
            <c:numRef>
              <c:f>Data!$D$10:$D$38</c:f>
              <c:numCache>
                <c:formatCode>#,##0</c:formatCode>
                <c:ptCount val="29"/>
                <c:pt idx="0">
                  <c:v>1427</c:v>
                </c:pt>
                <c:pt idx="1">
                  <c:v>1350</c:v>
                </c:pt>
                <c:pt idx="2">
                  <c:v>1229</c:v>
                </c:pt>
                <c:pt idx="3">
                  <c:v>1145</c:v>
                </c:pt>
                <c:pt idx="4">
                  <c:v>1069</c:v>
                </c:pt>
                <c:pt idx="5">
                  <c:v>1013</c:v>
                </c:pt>
                <c:pt idx="6" formatCode="General">
                  <c:v>961</c:v>
                </c:pt>
                <c:pt idx="7" formatCode="General">
                  <c:v>932</c:v>
                </c:pt>
                <c:pt idx="8" formatCode="General">
                  <c:v>887</c:v>
                </c:pt>
                <c:pt idx="9" formatCode="General">
                  <c:v>826</c:v>
                </c:pt>
                <c:pt idx="10" formatCode="General">
                  <c:v>729</c:v>
                </c:pt>
                <c:pt idx="11" formatCode="General">
                  <c:v>672</c:v>
                </c:pt>
                <c:pt idx="12" formatCode="General">
                  <c:v>660</c:v>
                </c:pt>
                <c:pt idx="13" formatCode="General">
                  <c:v>632</c:v>
                </c:pt>
                <c:pt idx="14" formatCode="General">
                  <c:v>613</c:v>
                </c:pt>
                <c:pt idx="15" formatCode="General">
                  <c:v>603</c:v>
                </c:pt>
                <c:pt idx="16" formatCode="General">
                  <c:v>539</c:v>
                </c:pt>
                <c:pt idx="17" formatCode="General">
                  <c:v>518</c:v>
                </c:pt>
                <c:pt idx="18" formatCode="General">
                  <c:v>481</c:v>
                </c:pt>
                <c:pt idx="19" formatCode="General">
                  <c:v>467</c:v>
                </c:pt>
                <c:pt idx="20" formatCode="General">
                  <c:v>338</c:v>
                </c:pt>
                <c:pt idx="21" formatCode="General">
                  <c:v>337</c:v>
                </c:pt>
                <c:pt idx="22" formatCode="General">
                  <c:v>336</c:v>
                </c:pt>
                <c:pt idx="23" formatCode="General">
                  <c:v>336</c:v>
                </c:pt>
                <c:pt idx="24" formatCode="General">
                  <c:v>252</c:v>
                </c:pt>
                <c:pt idx="25" formatCode="General">
                  <c:v>230</c:v>
                </c:pt>
                <c:pt idx="26" formatCode="General">
                  <c:v>208</c:v>
                </c:pt>
                <c:pt idx="27" formatCode="General">
                  <c:v>200</c:v>
                </c:pt>
                <c:pt idx="28" formatCode="General">
                  <c:v>183</c:v>
                </c:pt>
              </c:numCache>
            </c:numRef>
          </c:yVal>
        </c:ser>
        <c:ser>
          <c:idx val="4"/>
          <c:order val="2"/>
          <c:tx>
            <c:v>Cumulative Cases: Forecast</c:v>
          </c:tx>
          <c:spPr>
            <a:ln w="28575"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Forecast!$C$13:$C$52</c:f>
              <c:numCache>
                <c:formatCode>d\-mmm\-yy</c:formatCode>
                <c:ptCount val="40"/>
                <c:pt idx="0">
                  <c:v>41871</c:v>
                </c:pt>
                <c:pt idx="1">
                  <c:v>41878</c:v>
                </c:pt>
                <c:pt idx="2">
                  <c:v>41885</c:v>
                </c:pt>
                <c:pt idx="3">
                  <c:v>41892</c:v>
                </c:pt>
                <c:pt idx="4">
                  <c:v>41899</c:v>
                </c:pt>
                <c:pt idx="5">
                  <c:v>41906</c:v>
                </c:pt>
                <c:pt idx="6">
                  <c:v>41913</c:v>
                </c:pt>
                <c:pt idx="7">
                  <c:v>41920</c:v>
                </c:pt>
                <c:pt idx="8">
                  <c:v>41927</c:v>
                </c:pt>
                <c:pt idx="9">
                  <c:v>41934</c:v>
                </c:pt>
                <c:pt idx="10">
                  <c:v>41941</c:v>
                </c:pt>
                <c:pt idx="11">
                  <c:v>41948</c:v>
                </c:pt>
                <c:pt idx="12">
                  <c:v>41955</c:v>
                </c:pt>
                <c:pt idx="13">
                  <c:v>41962</c:v>
                </c:pt>
                <c:pt idx="14">
                  <c:v>41969</c:v>
                </c:pt>
                <c:pt idx="15">
                  <c:v>41976</c:v>
                </c:pt>
                <c:pt idx="16">
                  <c:v>41983</c:v>
                </c:pt>
                <c:pt idx="17">
                  <c:v>41990</c:v>
                </c:pt>
                <c:pt idx="18">
                  <c:v>41997</c:v>
                </c:pt>
                <c:pt idx="19">
                  <c:v>42004</c:v>
                </c:pt>
                <c:pt idx="20">
                  <c:v>42011</c:v>
                </c:pt>
                <c:pt idx="21">
                  <c:v>42018</c:v>
                </c:pt>
                <c:pt idx="22">
                  <c:v>42025</c:v>
                </c:pt>
                <c:pt idx="23">
                  <c:v>42032</c:v>
                </c:pt>
                <c:pt idx="24">
                  <c:v>42039</c:v>
                </c:pt>
                <c:pt idx="25">
                  <c:v>42046</c:v>
                </c:pt>
                <c:pt idx="26">
                  <c:v>42053</c:v>
                </c:pt>
                <c:pt idx="27">
                  <c:v>42060</c:v>
                </c:pt>
                <c:pt idx="28">
                  <c:v>42067</c:v>
                </c:pt>
                <c:pt idx="29">
                  <c:v>42074</c:v>
                </c:pt>
                <c:pt idx="30">
                  <c:v>42081</c:v>
                </c:pt>
                <c:pt idx="31">
                  <c:v>42088</c:v>
                </c:pt>
                <c:pt idx="32">
                  <c:v>42095</c:v>
                </c:pt>
                <c:pt idx="33">
                  <c:v>42102</c:v>
                </c:pt>
                <c:pt idx="34">
                  <c:v>42109</c:v>
                </c:pt>
                <c:pt idx="35">
                  <c:v>42116</c:v>
                </c:pt>
                <c:pt idx="36">
                  <c:v>42123</c:v>
                </c:pt>
                <c:pt idx="37">
                  <c:v>42130</c:v>
                </c:pt>
                <c:pt idx="38">
                  <c:v>42137</c:v>
                </c:pt>
                <c:pt idx="39">
                  <c:v>42144</c:v>
                </c:pt>
              </c:numCache>
            </c:numRef>
          </c:xVal>
          <c:yVal>
            <c:numRef>
              <c:f>Forecast!$E$13:$E$52</c:f>
              <c:numCache>
                <c:formatCode>#,##0</c:formatCode>
                <c:ptCount val="40"/>
                <c:pt idx="0">
                  <c:v>2615</c:v>
                </c:pt>
                <c:pt idx="1">
                  <c:v>3268.354374164991</c:v>
                </c:pt>
                <c:pt idx="2">
                  <c:v>4105.674568960565</c:v>
                </c:pt>
                <c:pt idx="3">
                  <c:v>5183.6569856192245</c:v>
                </c:pt>
                <c:pt idx="4">
                  <c:v>6577.8316232750176</c:v>
                </c:pt>
                <c:pt idx="5">
                  <c:v>8389.2363459104672</c:v>
                </c:pt>
                <c:pt idx="6">
                  <c:v>10753.595752617412</c:v>
                </c:pt>
                <c:pt idx="7">
                  <c:v>13853.99427850099</c:v>
                </c:pt>
                <c:pt idx="8">
                  <c:v>17938.443021330204</c:v>
                </c:pt>
                <c:pt idx="9">
                  <c:v>23344.326935889552</c:v>
                </c:pt>
                <c:pt idx="10">
                  <c:v>30532.563296574332</c:v>
                </c:pt>
                <c:pt idx="11">
                  <c:v>40026.773011498793</c:v>
                </c:pt>
                <c:pt idx="12">
                  <c:v>52097.464624573484</c:v>
                </c:pt>
                <c:pt idx="13">
                  <c:v>66865.825469946678</c:v>
                </c:pt>
                <c:pt idx="14">
                  <c:v>84625.503694979881</c:v>
                </c:pt>
                <c:pt idx="15">
                  <c:v>105607.68692169887</c:v>
                </c:pt>
                <c:pt idx="16">
                  <c:v>129949.53399774549</c:v>
                </c:pt>
                <c:pt idx="17">
                  <c:v>157661.81762029923</c:v>
                </c:pt>
                <c:pt idx="18">
                  <c:v>188598.64291911872</c:v>
                </c:pt>
                <c:pt idx="19">
                  <c:v>222432.58261207887</c:v>
                </c:pt>
                <c:pt idx="20">
                  <c:v>258638.74035701124</c:v>
                </c:pt>
                <c:pt idx="21">
                  <c:v>296491.02639552136</c:v>
                </c:pt>
                <c:pt idx="22">
                  <c:v>335073.25022231537</c:v>
                </c:pt>
                <c:pt idx="23">
                  <c:v>373306.50902432913</c:v>
                </c:pt>
                <c:pt idx="24">
                  <c:v>409992.85243986815</c:v>
                </c:pt>
                <c:pt idx="25">
                  <c:v>443873.47754313541</c:v>
                </c:pt>
                <c:pt idx="26">
                  <c:v>473697.95350425964</c:v>
                </c:pt>
                <c:pt idx="27">
                  <c:v>498299.42596686078</c:v>
                </c:pt>
                <c:pt idx="28">
                  <c:v>516669.63796075626</c:v>
                </c:pt>
                <c:pt idx="29">
                  <c:v>528027.11864316161</c:v>
                </c:pt>
                <c:pt idx="30">
                  <c:v>531872.15018174693</c:v>
                </c:pt>
                <c:pt idx="31">
                  <c:v>531872.15018174693</c:v>
                </c:pt>
                <c:pt idx="32">
                  <c:v>531872.15018174693</c:v>
                </c:pt>
                <c:pt idx="33">
                  <c:v>531872.15018174693</c:v>
                </c:pt>
                <c:pt idx="34">
                  <c:v>531872.15018174693</c:v>
                </c:pt>
                <c:pt idx="35">
                  <c:v>531872.15018174693</c:v>
                </c:pt>
                <c:pt idx="36">
                  <c:v>531872.15018174693</c:v>
                </c:pt>
                <c:pt idx="37">
                  <c:v>531872.15018174693</c:v>
                </c:pt>
                <c:pt idx="38">
                  <c:v>531872.15018174693</c:v>
                </c:pt>
                <c:pt idx="39">
                  <c:v>531872.15018174693</c:v>
                </c:pt>
              </c:numCache>
            </c:numRef>
          </c:yVal>
        </c:ser>
        <c:ser>
          <c:idx val="5"/>
          <c:order val="3"/>
          <c:tx>
            <c:v>Cumulative Deaths: Forecast</c:v>
          </c:tx>
          <c:spPr>
            <a:ln w="285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Forecast!$C$13:$C$52</c:f>
              <c:numCache>
                <c:formatCode>d\-mmm\-yy</c:formatCode>
                <c:ptCount val="40"/>
                <c:pt idx="0">
                  <c:v>41871</c:v>
                </c:pt>
                <c:pt idx="1">
                  <c:v>41878</c:v>
                </c:pt>
                <c:pt idx="2">
                  <c:v>41885</c:v>
                </c:pt>
                <c:pt idx="3">
                  <c:v>41892</c:v>
                </c:pt>
                <c:pt idx="4">
                  <c:v>41899</c:v>
                </c:pt>
                <c:pt idx="5">
                  <c:v>41906</c:v>
                </c:pt>
                <c:pt idx="6">
                  <c:v>41913</c:v>
                </c:pt>
                <c:pt idx="7">
                  <c:v>41920</c:v>
                </c:pt>
                <c:pt idx="8">
                  <c:v>41927</c:v>
                </c:pt>
                <c:pt idx="9">
                  <c:v>41934</c:v>
                </c:pt>
                <c:pt idx="10">
                  <c:v>41941</c:v>
                </c:pt>
                <c:pt idx="11">
                  <c:v>41948</c:v>
                </c:pt>
                <c:pt idx="12">
                  <c:v>41955</c:v>
                </c:pt>
                <c:pt idx="13">
                  <c:v>41962</c:v>
                </c:pt>
                <c:pt idx="14">
                  <c:v>41969</c:v>
                </c:pt>
                <c:pt idx="15">
                  <c:v>41976</c:v>
                </c:pt>
                <c:pt idx="16">
                  <c:v>41983</c:v>
                </c:pt>
                <c:pt idx="17">
                  <c:v>41990</c:v>
                </c:pt>
                <c:pt idx="18">
                  <c:v>41997</c:v>
                </c:pt>
                <c:pt idx="19">
                  <c:v>42004</c:v>
                </c:pt>
                <c:pt idx="20">
                  <c:v>42011</c:v>
                </c:pt>
                <c:pt idx="21">
                  <c:v>42018</c:v>
                </c:pt>
                <c:pt idx="22">
                  <c:v>42025</c:v>
                </c:pt>
                <c:pt idx="23">
                  <c:v>42032</c:v>
                </c:pt>
                <c:pt idx="24">
                  <c:v>42039</c:v>
                </c:pt>
                <c:pt idx="25">
                  <c:v>42046</c:v>
                </c:pt>
                <c:pt idx="26">
                  <c:v>42053</c:v>
                </c:pt>
                <c:pt idx="27">
                  <c:v>42060</c:v>
                </c:pt>
                <c:pt idx="28">
                  <c:v>42067</c:v>
                </c:pt>
                <c:pt idx="29">
                  <c:v>42074</c:v>
                </c:pt>
                <c:pt idx="30">
                  <c:v>42081</c:v>
                </c:pt>
                <c:pt idx="31">
                  <c:v>42088</c:v>
                </c:pt>
                <c:pt idx="32">
                  <c:v>42095</c:v>
                </c:pt>
                <c:pt idx="33">
                  <c:v>42102</c:v>
                </c:pt>
                <c:pt idx="34">
                  <c:v>42109</c:v>
                </c:pt>
                <c:pt idx="35">
                  <c:v>42116</c:v>
                </c:pt>
                <c:pt idx="36">
                  <c:v>42123</c:v>
                </c:pt>
                <c:pt idx="37">
                  <c:v>42130</c:v>
                </c:pt>
                <c:pt idx="38">
                  <c:v>42137</c:v>
                </c:pt>
                <c:pt idx="39">
                  <c:v>42144</c:v>
                </c:pt>
              </c:numCache>
            </c:numRef>
          </c:xVal>
          <c:yVal>
            <c:numRef>
              <c:f>Forecast!$F$13:$F$52</c:f>
              <c:numCache>
                <c:formatCode>#,##0</c:formatCode>
                <c:ptCount val="40"/>
                <c:pt idx="0">
                  <c:v>1427</c:v>
                </c:pt>
                <c:pt idx="1">
                  <c:v>1783.5341078139356</c:v>
                </c:pt>
                <c:pt idx="2">
                  <c:v>2240.4579770197806</c:v>
                </c:pt>
                <c:pt idx="3">
                  <c:v>2828.7107145233781</c:v>
                </c:pt>
                <c:pt idx="4">
                  <c:v>3589.5088819936714</c:v>
                </c:pt>
                <c:pt idx="5">
                  <c:v>4577.9886292979882</c:v>
                </c:pt>
                <c:pt idx="6">
                  <c:v>5868.2145846979156</c:v>
                </c:pt>
                <c:pt idx="7">
                  <c:v>7560.0955393579034</c:v>
                </c:pt>
                <c:pt idx="8">
                  <c:v>9788.9706277010355</c:v>
                </c:pt>
                <c:pt idx="9">
                  <c:v>12738.950109948144</c:v>
                </c:pt>
                <c:pt idx="10">
                  <c:v>16661.555573312267</c:v>
                </c:pt>
                <c:pt idx="11">
                  <c:v>21842.525846045428</c:v>
                </c:pt>
                <c:pt idx="12">
                  <c:v>28429.476871612384</c:v>
                </c:pt>
                <c:pt idx="13">
                  <c:v>36488.540323370529</c:v>
                </c:pt>
                <c:pt idx="14">
                  <c:v>46179.959377719439</c:v>
                </c:pt>
                <c:pt idx="15">
                  <c:v>57629.892633753094</c:v>
                </c:pt>
                <c:pt idx="16">
                  <c:v>70913.187386150239</c:v>
                </c:pt>
                <c:pt idx="17">
                  <c:v>86035.722273104038</c:v>
                </c:pt>
                <c:pt idx="18">
                  <c:v>102917.88277077724</c:v>
                </c:pt>
                <c:pt idx="19">
                  <c:v>121380.99249997576</c:v>
                </c:pt>
                <c:pt idx="20">
                  <c:v>141138.61663076677</c:v>
                </c:pt>
                <c:pt idx="21">
                  <c:v>161794.52950914303</c:v>
                </c:pt>
                <c:pt idx="22">
                  <c:v>182848.7679033438</c:v>
                </c:pt>
                <c:pt idx="23">
                  <c:v>203712.57681748286</c:v>
                </c:pt>
                <c:pt idx="24">
                  <c:v>223732.23725877318</c:v>
                </c:pt>
                <c:pt idx="25">
                  <c:v>242220.82311818519</c:v>
                </c:pt>
                <c:pt idx="26">
                  <c:v>258495.97692182736</c:v>
                </c:pt>
                <c:pt idx="27">
                  <c:v>271920.94870161009</c:v>
                </c:pt>
                <c:pt idx="28">
                  <c:v>281945.5347495217</c:v>
                </c:pt>
                <c:pt idx="29">
                  <c:v>288143.2880702836</c:v>
                </c:pt>
                <c:pt idx="30">
                  <c:v>290241.51369382523</c:v>
                </c:pt>
                <c:pt idx="31">
                  <c:v>290241.51369382523</c:v>
                </c:pt>
                <c:pt idx="32">
                  <c:v>290241.51369382523</c:v>
                </c:pt>
                <c:pt idx="33">
                  <c:v>290241.51369382523</c:v>
                </c:pt>
                <c:pt idx="34">
                  <c:v>290241.51369382523</c:v>
                </c:pt>
                <c:pt idx="35">
                  <c:v>290241.51369382523</c:v>
                </c:pt>
                <c:pt idx="36">
                  <c:v>290241.51369382523</c:v>
                </c:pt>
                <c:pt idx="37">
                  <c:v>290241.51369382523</c:v>
                </c:pt>
                <c:pt idx="38">
                  <c:v>290241.51369382523</c:v>
                </c:pt>
                <c:pt idx="39">
                  <c:v>290241.51369382523</c:v>
                </c:pt>
              </c:numCache>
            </c:numRef>
          </c:yVal>
        </c:ser>
        <c:axId val="103441920"/>
        <c:axId val="104323712"/>
      </c:scatterChart>
      <c:valAx>
        <c:axId val="103441920"/>
        <c:scaling>
          <c:orientation val="minMax"/>
        </c:scaling>
        <c:axPos val="b"/>
        <c:numFmt formatCode="d\-mmm\-yy" sourceLinked="1"/>
        <c:tickLblPos val="nextTo"/>
        <c:crossAx val="104323712"/>
        <c:crosses val="autoZero"/>
        <c:crossBetween val="midCat"/>
        <c:majorUnit val="60"/>
      </c:valAx>
      <c:valAx>
        <c:axId val="104323712"/>
        <c:scaling>
          <c:logBase val="2"/>
          <c:orientation val="minMax"/>
          <c:min val="10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400" baseline="0"/>
                </a:pPr>
                <a:r>
                  <a:rPr lang="en-US" sz="1400" baseline="0"/>
                  <a:t>Cumulative Cases/Deaths</a:t>
                </a:r>
              </a:p>
            </c:rich>
          </c:tx>
          <c:layout>
            <c:manualLayout>
              <c:xMode val="edge"/>
              <c:yMode val="edge"/>
              <c:x val="1.6077235772357725E-2"/>
              <c:y val="0.24947622185993273"/>
            </c:manualLayout>
          </c:layout>
        </c:title>
        <c:numFmt formatCode="#,##0" sourceLinked="1"/>
        <c:tickLblPos val="nextTo"/>
        <c:crossAx val="103441920"/>
        <c:crosses val="autoZero"/>
        <c:crossBetween val="midCat"/>
        <c:majorUnit val="2"/>
      </c:valAx>
    </c:plotArea>
    <c:legend>
      <c:legendPos val="r"/>
      <c:layout>
        <c:manualLayout>
          <c:xMode val="edge"/>
          <c:yMode val="edge"/>
          <c:x val="0.12824835157800399"/>
          <c:y val="0.90671806167400881"/>
          <c:w val="0.8168319889891813"/>
          <c:h val="7.5651253945679703E-2"/>
        </c:manualLayout>
      </c:layout>
    </c:legend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193040</xdr:colOff>
      <xdr:row>5</xdr:row>
      <xdr:rowOff>152400</xdr:rowOff>
    </xdr:from>
    <xdr:to>
      <xdr:col>24</xdr:col>
      <xdr:colOff>121920</xdr:colOff>
      <xdr:row>38</xdr:row>
      <xdr:rowOff>50800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213360</xdr:colOff>
      <xdr:row>39</xdr:row>
      <xdr:rowOff>81280</xdr:rowOff>
    </xdr:from>
    <xdr:to>
      <xdr:col>24</xdr:col>
      <xdr:colOff>213360</xdr:colOff>
      <xdr:row>72</xdr:row>
      <xdr:rowOff>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60960</xdr:colOff>
      <xdr:row>3</xdr:row>
      <xdr:rowOff>40640</xdr:rowOff>
    </xdr:from>
    <xdr:to>
      <xdr:col>21</xdr:col>
      <xdr:colOff>243840</xdr:colOff>
      <xdr:row>28</xdr:row>
      <xdr:rowOff>121920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60960</xdr:colOff>
      <xdr:row>29</xdr:row>
      <xdr:rowOff>50800</xdr:rowOff>
    </xdr:from>
    <xdr:to>
      <xdr:col>21</xdr:col>
      <xdr:colOff>243840</xdr:colOff>
      <xdr:row>52</xdr:row>
      <xdr:rowOff>81280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</xdr:colOff>
      <xdr:row>11</xdr:row>
      <xdr:rowOff>10160</xdr:rowOff>
    </xdr:from>
    <xdr:to>
      <xdr:col>19</xdr:col>
      <xdr:colOff>406400</xdr:colOff>
      <xdr:row>35</xdr:row>
      <xdr:rowOff>30480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4"/>
  <sheetViews>
    <sheetView tabSelected="1" zoomScale="75" zoomScaleNormal="75" workbookViewId="0">
      <selection activeCell="U4" sqref="U4"/>
    </sheetView>
  </sheetViews>
  <sheetFormatPr defaultRowHeight="14.4"/>
  <cols>
    <col min="1" max="1" width="5.6640625" customWidth="1"/>
    <col min="2" max="2" width="13.77734375" customWidth="1"/>
    <col min="13" max="13" width="11.44140625" customWidth="1"/>
    <col min="19" max="20" width="10.77734375" customWidth="1"/>
    <col min="21" max="21" width="10.5546875" customWidth="1"/>
    <col min="22" max="22" width="11.109375" customWidth="1"/>
  </cols>
  <sheetData>
    <row r="1" spans="1:15">
      <c r="J1" t="s">
        <v>18</v>
      </c>
      <c r="L1" s="5">
        <v>2.3E-2</v>
      </c>
      <c r="M1" s="5">
        <v>3.1E-2</v>
      </c>
      <c r="N1" s="5">
        <v>4.4999999999999998E-2</v>
      </c>
    </row>
    <row r="2" spans="1:15">
      <c r="I2" t="s">
        <v>19</v>
      </c>
      <c r="J2">
        <f>LN(2)</f>
        <v>0.69314718055994529</v>
      </c>
      <c r="K2" t="s">
        <v>16</v>
      </c>
      <c r="L2" s="12">
        <f>$J2/L$1</f>
        <v>30.136833937388925</v>
      </c>
      <c r="M2" s="12">
        <f t="shared" ref="M2:N2" si="0">$J2/M$1</f>
        <v>22.359586469675655</v>
      </c>
      <c r="N2" s="12">
        <f t="shared" si="0"/>
        <v>15.403270679109896</v>
      </c>
      <c r="O2" t="s">
        <v>20</v>
      </c>
    </row>
    <row r="3" spans="1:15">
      <c r="B3" s="2">
        <v>41614</v>
      </c>
      <c r="C3" t="s">
        <v>15</v>
      </c>
      <c r="I3" t="s">
        <v>17</v>
      </c>
      <c r="J3">
        <f>LN(10)</f>
        <v>2.3025850929940459</v>
      </c>
      <c r="K3" t="s">
        <v>17</v>
      </c>
      <c r="L3" s="12">
        <f t="shared" ref="L3:N3" si="1">$J3/L$1</f>
        <v>100.11239534756722</v>
      </c>
      <c r="M3" s="12">
        <f t="shared" si="1"/>
        <v>74.276938483678904</v>
      </c>
      <c r="N3" s="12">
        <f t="shared" si="1"/>
        <v>51.168557622089914</v>
      </c>
      <c r="O3" t="s">
        <v>20</v>
      </c>
    </row>
    <row r="8" spans="1:15">
      <c r="B8" s="4"/>
      <c r="C8" s="35" t="s">
        <v>6</v>
      </c>
      <c r="D8" s="35"/>
      <c r="E8" s="35" t="s">
        <v>0</v>
      </c>
      <c r="F8" s="35"/>
      <c r="G8" s="35" t="s">
        <v>3</v>
      </c>
      <c r="H8" s="35"/>
      <c r="I8" s="35" t="s">
        <v>14</v>
      </c>
      <c r="J8" s="35"/>
      <c r="K8" s="35" t="s">
        <v>4</v>
      </c>
      <c r="L8" s="35"/>
    </row>
    <row r="9" spans="1:15">
      <c r="A9" t="s">
        <v>26</v>
      </c>
      <c r="B9" s="14" t="s">
        <v>5</v>
      </c>
      <c r="C9" t="s">
        <v>1</v>
      </c>
      <c r="D9" t="s">
        <v>2</v>
      </c>
      <c r="E9" t="s">
        <v>1</v>
      </c>
      <c r="F9" t="s">
        <v>2</v>
      </c>
      <c r="G9" t="s">
        <v>1</v>
      </c>
      <c r="H9" t="s">
        <v>2</v>
      </c>
      <c r="I9" t="s">
        <v>1</v>
      </c>
      <c r="J9" t="s">
        <v>2</v>
      </c>
      <c r="K9" t="s">
        <v>1</v>
      </c>
      <c r="L9" t="s">
        <v>2</v>
      </c>
    </row>
    <row r="10" spans="1:15">
      <c r="A10">
        <f t="shared" ref="A10:A38" si="2">$A$40+(B10-$B$40)</f>
        <v>257</v>
      </c>
      <c r="B10" s="7">
        <v>41871</v>
      </c>
      <c r="C10" s="8">
        <v>2615</v>
      </c>
      <c r="D10" s="8">
        <v>1427</v>
      </c>
      <c r="E10" s="1">
        <v>607</v>
      </c>
      <c r="F10" s="1">
        <v>406</v>
      </c>
      <c r="G10" s="8">
        <v>1082</v>
      </c>
      <c r="H10" s="1">
        <v>624</v>
      </c>
      <c r="I10" s="1">
        <v>910</v>
      </c>
      <c r="J10" s="1">
        <v>392</v>
      </c>
      <c r="K10" s="1">
        <v>16</v>
      </c>
      <c r="L10" s="1">
        <v>5</v>
      </c>
    </row>
    <row r="11" spans="1:15">
      <c r="A11">
        <f t="shared" si="2"/>
        <v>255</v>
      </c>
      <c r="B11" s="7">
        <v>41869</v>
      </c>
      <c r="C11" s="8">
        <v>2473</v>
      </c>
      <c r="D11" s="8">
        <v>1350</v>
      </c>
      <c r="E11" s="1">
        <v>579</v>
      </c>
      <c r="F11" s="1">
        <v>396</v>
      </c>
      <c r="G11" s="1">
        <v>972</v>
      </c>
      <c r="H11" s="1">
        <v>576</v>
      </c>
      <c r="I11" s="1">
        <v>907</v>
      </c>
      <c r="J11" s="1">
        <v>374</v>
      </c>
      <c r="K11" s="1">
        <v>15</v>
      </c>
      <c r="L11" s="1">
        <v>4</v>
      </c>
      <c r="M11" s="6"/>
    </row>
    <row r="12" spans="1:15">
      <c r="A12">
        <f t="shared" si="2"/>
        <v>253</v>
      </c>
      <c r="B12" s="7">
        <v>41867</v>
      </c>
      <c r="C12" s="8">
        <v>2240</v>
      </c>
      <c r="D12" s="8">
        <v>1229</v>
      </c>
      <c r="E12" s="1">
        <v>543</v>
      </c>
      <c r="F12" s="1">
        <v>394</v>
      </c>
      <c r="G12" s="1">
        <v>834</v>
      </c>
      <c r="H12" s="1">
        <v>466</v>
      </c>
      <c r="I12" s="1">
        <v>848</v>
      </c>
      <c r="J12" s="1">
        <v>365</v>
      </c>
      <c r="K12" s="1">
        <v>15</v>
      </c>
      <c r="L12" s="1">
        <v>4</v>
      </c>
      <c r="M12" s="6"/>
    </row>
    <row r="13" spans="1:15">
      <c r="A13">
        <f t="shared" si="2"/>
        <v>250</v>
      </c>
      <c r="B13" s="7">
        <v>41864</v>
      </c>
      <c r="C13" s="8">
        <v>2127</v>
      </c>
      <c r="D13" s="8">
        <v>1145</v>
      </c>
      <c r="E13" s="1">
        <v>519</v>
      </c>
      <c r="F13" s="1">
        <v>380</v>
      </c>
      <c r="G13" s="1">
        <v>786</v>
      </c>
      <c r="H13" s="1">
        <v>413</v>
      </c>
      <c r="I13" s="1">
        <v>810</v>
      </c>
      <c r="J13" s="1">
        <v>348</v>
      </c>
      <c r="K13" s="1">
        <v>12</v>
      </c>
      <c r="L13" s="1">
        <v>4</v>
      </c>
      <c r="M13" s="6"/>
    </row>
    <row r="14" spans="1:15">
      <c r="A14">
        <f t="shared" si="2"/>
        <v>248</v>
      </c>
      <c r="B14" s="7">
        <v>41862</v>
      </c>
      <c r="C14" s="8">
        <v>1975</v>
      </c>
      <c r="D14" s="8">
        <v>1069</v>
      </c>
      <c r="E14" s="1">
        <v>510</v>
      </c>
      <c r="F14" s="1">
        <v>377</v>
      </c>
      <c r="G14" s="1">
        <v>670</v>
      </c>
      <c r="H14" s="1">
        <v>355</v>
      </c>
      <c r="I14" s="1">
        <v>783</v>
      </c>
      <c r="J14" s="1">
        <v>334</v>
      </c>
      <c r="K14" s="1">
        <v>12</v>
      </c>
      <c r="L14" s="1">
        <v>3</v>
      </c>
      <c r="M14" s="6"/>
    </row>
    <row r="15" spans="1:15">
      <c r="A15">
        <f t="shared" si="2"/>
        <v>246</v>
      </c>
      <c r="B15" s="7">
        <v>41860</v>
      </c>
      <c r="C15" s="8">
        <v>1848</v>
      </c>
      <c r="D15" s="8">
        <v>1013</v>
      </c>
      <c r="E15" s="1">
        <v>506</v>
      </c>
      <c r="F15" s="1">
        <v>373</v>
      </c>
      <c r="G15" s="1">
        <v>599</v>
      </c>
      <c r="H15" s="1">
        <v>323</v>
      </c>
      <c r="I15" s="1">
        <v>730</v>
      </c>
      <c r="J15" s="1">
        <v>315</v>
      </c>
      <c r="K15" s="1">
        <v>13</v>
      </c>
      <c r="L15" s="1">
        <v>2</v>
      </c>
      <c r="M15" s="6"/>
    </row>
    <row r="16" spans="1:15">
      <c r="A16">
        <f t="shared" si="2"/>
        <v>243</v>
      </c>
      <c r="B16" s="7">
        <v>41857</v>
      </c>
      <c r="C16" s="8">
        <v>1779</v>
      </c>
      <c r="D16" s="1">
        <v>961</v>
      </c>
      <c r="E16" s="1">
        <v>495</v>
      </c>
      <c r="F16" s="1">
        <v>367</v>
      </c>
      <c r="G16" s="1">
        <v>554</v>
      </c>
      <c r="H16" s="1">
        <v>294</v>
      </c>
      <c r="I16" s="1">
        <v>717</v>
      </c>
      <c r="J16" s="1">
        <v>298</v>
      </c>
      <c r="K16" s="1">
        <v>13</v>
      </c>
      <c r="L16" s="1">
        <v>2</v>
      </c>
      <c r="M16" s="6"/>
    </row>
    <row r="17" spans="1:13">
      <c r="A17">
        <f t="shared" si="2"/>
        <v>241</v>
      </c>
      <c r="B17" s="7">
        <v>41855</v>
      </c>
      <c r="C17" s="8">
        <v>1711</v>
      </c>
      <c r="D17" s="1">
        <v>932</v>
      </c>
      <c r="E17" s="1">
        <v>495</v>
      </c>
      <c r="F17" s="1">
        <v>363</v>
      </c>
      <c r="G17" s="1">
        <v>516</v>
      </c>
      <c r="H17" s="1">
        <v>282</v>
      </c>
      <c r="I17" s="1">
        <v>691</v>
      </c>
      <c r="J17" s="1">
        <v>286</v>
      </c>
      <c r="K17" s="1">
        <v>9</v>
      </c>
      <c r="L17" s="1">
        <v>1</v>
      </c>
      <c r="M17" s="6"/>
    </row>
    <row r="18" spans="1:13">
      <c r="A18">
        <f t="shared" si="2"/>
        <v>238</v>
      </c>
      <c r="B18" s="7">
        <v>41852</v>
      </c>
      <c r="C18" s="8">
        <v>1603</v>
      </c>
      <c r="D18" s="1">
        <v>887</v>
      </c>
      <c r="E18" s="1">
        <v>485</v>
      </c>
      <c r="F18" s="1">
        <v>358</v>
      </c>
      <c r="G18" s="1">
        <v>468</v>
      </c>
      <c r="H18" s="1">
        <v>255</v>
      </c>
      <c r="I18" s="1">
        <v>646</v>
      </c>
      <c r="J18" s="1">
        <v>273</v>
      </c>
      <c r="K18" s="1">
        <v>4</v>
      </c>
      <c r="L18" s="1">
        <v>1</v>
      </c>
      <c r="M18" s="6"/>
    </row>
    <row r="19" spans="1:13">
      <c r="A19">
        <f t="shared" si="2"/>
        <v>236</v>
      </c>
      <c r="B19" s="7">
        <v>41850</v>
      </c>
      <c r="C19" s="8">
        <v>1440</v>
      </c>
      <c r="D19" s="1">
        <v>826</v>
      </c>
      <c r="E19" s="1">
        <v>472</v>
      </c>
      <c r="F19" s="1">
        <v>346</v>
      </c>
      <c r="G19" s="1">
        <v>391</v>
      </c>
      <c r="H19" s="1">
        <v>227</v>
      </c>
      <c r="I19" s="1">
        <v>574</v>
      </c>
      <c r="J19" s="1">
        <v>252</v>
      </c>
      <c r="K19" s="1">
        <v>3</v>
      </c>
      <c r="L19" s="1">
        <v>1</v>
      </c>
      <c r="M19" s="6"/>
    </row>
    <row r="20" spans="1:13">
      <c r="A20">
        <f t="shared" si="2"/>
        <v>233</v>
      </c>
      <c r="B20" s="7">
        <v>41847</v>
      </c>
      <c r="C20" s="8">
        <v>1323</v>
      </c>
      <c r="D20" s="1">
        <v>729</v>
      </c>
      <c r="E20" s="1">
        <v>460</v>
      </c>
      <c r="F20" s="1">
        <v>339</v>
      </c>
      <c r="G20" s="1">
        <v>329</v>
      </c>
      <c r="H20" s="1">
        <v>156</v>
      </c>
      <c r="I20" s="1">
        <v>533</v>
      </c>
      <c r="J20" s="1">
        <v>233</v>
      </c>
      <c r="K20" s="1">
        <v>1</v>
      </c>
      <c r="L20" s="1">
        <v>1</v>
      </c>
      <c r="M20" s="6"/>
    </row>
    <row r="21" spans="1:13">
      <c r="A21">
        <f t="shared" si="2"/>
        <v>229</v>
      </c>
      <c r="B21" s="7">
        <v>41843</v>
      </c>
      <c r="C21" s="8">
        <v>1201</v>
      </c>
      <c r="D21" s="1">
        <v>672</v>
      </c>
      <c r="E21" s="1">
        <v>427</v>
      </c>
      <c r="F21" s="1">
        <v>319</v>
      </c>
      <c r="G21" s="1">
        <v>249</v>
      </c>
      <c r="H21" s="1">
        <v>129</v>
      </c>
      <c r="I21" s="1">
        <v>525</v>
      </c>
      <c r="J21" s="1">
        <v>224</v>
      </c>
      <c r="K21" s="1"/>
      <c r="L21" s="1"/>
      <c r="M21" s="6"/>
    </row>
    <row r="22" spans="1:13">
      <c r="A22">
        <f t="shared" si="2"/>
        <v>226</v>
      </c>
      <c r="B22" s="7">
        <v>41840</v>
      </c>
      <c r="C22" s="8">
        <v>1093</v>
      </c>
      <c r="D22" s="1">
        <v>660</v>
      </c>
      <c r="E22" s="1">
        <v>415</v>
      </c>
      <c r="F22" s="1">
        <v>314</v>
      </c>
      <c r="G22" s="1">
        <v>224</v>
      </c>
      <c r="H22" s="1">
        <v>127</v>
      </c>
      <c r="I22" s="1">
        <v>454</v>
      </c>
      <c r="J22" s="1">
        <v>219</v>
      </c>
      <c r="K22" s="1"/>
      <c r="L22" s="1"/>
      <c r="M22" s="6"/>
    </row>
    <row r="23" spans="1:13">
      <c r="A23">
        <f t="shared" si="2"/>
        <v>223</v>
      </c>
      <c r="B23" s="7">
        <v>41837</v>
      </c>
      <c r="C23" s="8">
        <v>1048</v>
      </c>
      <c r="D23" s="1">
        <v>632</v>
      </c>
      <c r="E23" s="1">
        <v>410</v>
      </c>
      <c r="F23" s="1">
        <v>310</v>
      </c>
      <c r="G23" s="1">
        <v>196</v>
      </c>
      <c r="H23" s="1">
        <v>116</v>
      </c>
      <c r="I23" s="1">
        <v>442</v>
      </c>
      <c r="J23" s="1">
        <v>206</v>
      </c>
      <c r="K23" s="1"/>
      <c r="L23" s="1"/>
      <c r="M23" s="6"/>
    </row>
    <row r="24" spans="1:13">
      <c r="A24">
        <f t="shared" si="2"/>
        <v>220</v>
      </c>
      <c r="B24" s="7">
        <v>41834</v>
      </c>
      <c r="C24" s="1">
        <v>982</v>
      </c>
      <c r="D24" s="1">
        <v>613</v>
      </c>
      <c r="E24" s="1">
        <v>411</v>
      </c>
      <c r="F24" s="1">
        <v>310</v>
      </c>
      <c r="G24" s="1">
        <v>174</v>
      </c>
      <c r="H24" s="1">
        <v>106</v>
      </c>
      <c r="I24" s="1">
        <v>397</v>
      </c>
      <c r="J24" s="1">
        <v>197</v>
      </c>
      <c r="K24" s="1"/>
      <c r="L24" s="1"/>
      <c r="M24" s="6"/>
    </row>
    <row r="25" spans="1:13">
      <c r="A25">
        <f t="shared" si="2"/>
        <v>218</v>
      </c>
      <c r="B25" s="7">
        <v>41832</v>
      </c>
      <c r="C25" s="1">
        <v>964</v>
      </c>
      <c r="D25" s="1">
        <v>603</v>
      </c>
      <c r="E25" s="1">
        <v>406</v>
      </c>
      <c r="F25" s="1">
        <v>304</v>
      </c>
      <c r="G25" s="1">
        <v>172</v>
      </c>
      <c r="H25" s="1">
        <v>105</v>
      </c>
      <c r="I25" s="1">
        <v>386</v>
      </c>
      <c r="J25" s="1">
        <v>194</v>
      </c>
      <c r="K25" s="1"/>
      <c r="L25" s="1"/>
      <c r="M25" s="6"/>
    </row>
    <row r="26" spans="1:13">
      <c r="A26">
        <f t="shared" si="2"/>
        <v>214</v>
      </c>
      <c r="B26" s="7">
        <v>41828</v>
      </c>
      <c r="C26" s="1">
        <v>888</v>
      </c>
      <c r="D26" s="1">
        <v>539</v>
      </c>
      <c r="E26" s="1">
        <v>409</v>
      </c>
      <c r="F26" s="1">
        <v>309</v>
      </c>
      <c r="G26" s="1">
        <v>142</v>
      </c>
      <c r="H26" s="1">
        <v>88</v>
      </c>
      <c r="I26" s="1">
        <v>337</v>
      </c>
      <c r="J26" s="1">
        <v>142</v>
      </c>
      <c r="K26" s="1"/>
      <c r="L26" s="1"/>
      <c r="M26" s="6"/>
    </row>
    <row r="27" spans="1:13">
      <c r="A27">
        <f t="shared" si="2"/>
        <v>212</v>
      </c>
      <c r="B27" s="7">
        <v>41826</v>
      </c>
      <c r="C27" s="1">
        <v>844</v>
      </c>
      <c r="D27" s="1">
        <v>518</v>
      </c>
      <c r="E27" s="1">
        <v>408</v>
      </c>
      <c r="F27" s="1">
        <v>307</v>
      </c>
      <c r="G27" s="1">
        <v>131</v>
      </c>
      <c r="H27" s="1">
        <v>84</v>
      </c>
      <c r="I27" s="1">
        <v>305</v>
      </c>
      <c r="J27" s="1">
        <v>127</v>
      </c>
      <c r="K27" s="1"/>
      <c r="L27" s="1"/>
      <c r="M27" s="6"/>
    </row>
    <row r="28" spans="1:13">
      <c r="A28">
        <f t="shared" si="2"/>
        <v>208</v>
      </c>
      <c r="B28" s="7">
        <v>41822</v>
      </c>
      <c r="C28" s="1">
        <v>779</v>
      </c>
      <c r="D28" s="1">
        <v>481</v>
      </c>
      <c r="E28" s="1">
        <v>412</v>
      </c>
      <c r="F28" s="1">
        <v>305</v>
      </c>
      <c r="G28" s="1">
        <v>115</v>
      </c>
      <c r="H28" s="1">
        <v>75</v>
      </c>
      <c r="I28" s="1">
        <v>252</v>
      </c>
      <c r="J28" s="1">
        <v>101</v>
      </c>
      <c r="K28" s="1"/>
      <c r="L28" s="1"/>
      <c r="M28" s="6"/>
    </row>
    <row r="29" spans="1:13">
      <c r="A29">
        <f t="shared" si="2"/>
        <v>206</v>
      </c>
      <c r="B29" s="7">
        <v>41820</v>
      </c>
      <c r="C29" s="1">
        <v>759</v>
      </c>
      <c r="D29" s="1">
        <v>467</v>
      </c>
      <c r="E29" s="1">
        <v>413</v>
      </c>
      <c r="F29" s="1">
        <v>303</v>
      </c>
      <c r="G29" s="1">
        <v>107</v>
      </c>
      <c r="H29" s="1">
        <v>65</v>
      </c>
      <c r="I29" s="1">
        <v>239</v>
      </c>
      <c r="J29" s="1">
        <v>99</v>
      </c>
      <c r="K29" s="1"/>
      <c r="L29" s="1"/>
      <c r="M29" s="6"/>
    </row>
    <row r="30" spans="1:13">
      <c r="A30">
        <f t="shared" si="2"/>
        <v>198</v>
      </c>
      <c r="B30" s="7">
        <v>41812</v>
      </c>
      <c r="C30" s="1">
        <v>599</v>
      </c>
      <c r="D30" s="1">
        <v>338</v>
      </c>
      <c r="E30" s="1" t="s">
        <v>8</v>
      </c>
      <c r="F30" s="1" t="s">
        <v>8</v>
      </c>
      <c r="G30" s="1">
        <v>51</v>
      </c>
      <c r="H30" s="1">
        <v>34</v>
      </c>
      <c r="I30" s="1" t="s">
        <v>8</v>
      </c>
      <c r="J30" s="1" t="s">
        <v>8</v>
      </c>
      <c r="K30" s="1"/>
      <c r="L30" s="1"/>
      <c r="M30" s="6"/>
    </row>
    <row r="31" spans="1:13">
      <c r="A31">
        <f t="shared" si="2"/>
        <v>193</v>
      </c>
      <c r="B31" s="7">
        <v>41807</v>
      </c>
      <c r="C31" s="1">
        <v>528</v>
      </c>
      <c r="D31" s="1">
        <v>337</v>
      </c>
      <c r="E31" s="1" t="s">
        <v>8</v>
      </c>
      <c r="F31" s="1" t="s">
        <v>8</v>
      </c>
      <c r="G31" s="1" t="s">
        <v>8</v>
      </c>
      <c r="H31" s="1" t="s">
        <v>8</v>
      </c>
      <c r="I31" s="1">
        <v>97</v>
      </c>
      <c r="J31" s="1">
        <v>49</v>
      </c>
      <c r="K31" s="1"/>
      <c r="L31" s="1"/>
      <c r="M31" s="6"/>
    </row>
    <row r="32" spans="1:13">
      <c r="A32">
        <f t="shared" si="2"/>
        <v>192</v>
      </c>
      <c r="B32" s="7">
        <v>41806</v>
      </c>
      <c r="C32" s="1">
        <f>E32+G32+I32</f>
        <v>527</v>
      </c>
      <c r="D32" s="1">
        <v>336</v>
      </c>
      <c r="E32" s="1">
        <v>398</v>
      </c>
      <c r="F32" s="1">
        <v>264</v>
      </c>
      <c r="G32" s="1">
        <v>33</v>
      </c>
      <c r="H32" s="1">
        <v>24</v>
      </c>
      <c r="I32" s="1">
        <f>0.5*(I31+I33)</f>
        <v>96</v>
      </c>
      <c r="J32" s="1">
        <f>0.5*(J31+J33)</f>
        <v>47.5</v>
      </c>
      <c r="K32" s="1"/>
      <c r="L32" s="1"/>
      <c r="M32" s="6"/>
    </row>
    <row r="33" spans="1:26">
      <c r="A33">
        <f t="shared" si="2"/>
        <v>191</v>
      </c>
      <c r="B33" s="7">
        <v>41805</v>
      </c>
      <c r="C33" s="1">
        <v>524</v>
      </c>
      <c r="D33" s="1">
        <v>336</v>
      </c>
      <c r="E33" s="1">
        <v>394</v>
      </c>
      <c r="F33" s="1">
        <v>263</v>
      </c>
      <c r="G33" s="1">
        <v>33</v>
      </c>
      <c r="H33" s="1">
        <v>24</v>
      </c>
      <c r="I33" s="1">
        <v>95</v>
      </c>
      <c r="J33" s="1">
        <v>46</v>
      </c>
      <c r="K33" s="1"/>
      <c r="L33" s="1"/>
      <c r="M33" s="6"/>
    </row>
    <row r="34" spans="1:26">
      <c r="A34">
        <f t="shared" si="2"/>
        <v>186</v>
      </c>
      <c r="B34" s="7">
        <v>41800</v>
      </c>
      <c r="C34" s="1">
        <v>474</v>
      </c>
      <c r="D34" s="1">
        <v>252</v>
      </c>
      <c r="E34" s="1">
        <v>372</v>
      </c>
      <c r="F34" s="1">
        <v>236</v>
      </c>
      <c r="G34" s="1">
        <v>13</v>
      </c>
      <c r="H34" s="1">
        <v>9</v>
      </c>
      <c r="I34" s="1">
        <v>89</v>
      </c>
      <c r="J34" s="1">
        <v>7</v>
      </c>
      <c r="K34" s="1"/>
      <c r="L34" s="1"/>
      <c r="M34" s="6"/>
    </row>
    <row r="35" spans="1:26">
      <c r="A35">
        <f t="shared" si="2"/>
        <v>181</v>
      </c>
      <c r="B35" s="7">
        <v>41795</v>
      </c>
      <c r="C35" s="1">
        <v>438</v>
      </c>
      <c r="D35" s="1">
        <v>230</v>
      </c>
      <c r="E35" s="1">
        <v>351</v>
      </c>
      <c r="F35" s="1">
        <v>226</v>
      </c>
      <c r="G35" s="1" t="s">
        <v>8</v>
      </c>
      <c r="H35" s="1" t="s">
        <v>8</v>
      </c>
      <c r="I35" s="1">
        <v>81</v>
      </c>
      <c r="J35" s="1">
        <v>6</v>
      </c>
      <c r="K35" s="1"/>
      <c r="L35" s="1"/>
      <c r="M35" s="6"/>
    </row>
    <row r="36" spans="1:26">
      <c r="A36">
        <f t="shared" si="2"/>
        <v>174</v>
      </c>
      <c r="B36" s="7">
        <v>41788</v>
      </c>
      <c r="C36" s="1">
        <v>354</v>
      </c>
      <c r="D36" s="1">
        <v>208</v>
      </c>
      <c r="E36" s="1" t="s">
        <v>8</v>
      </c>
      <c r="F36" s="1" t="s">
        <v>8</v>
      </c>
      <c r="G36" s="1" t="s">
        <v>8</v>
      </c>
      <c r="H36" s="1" t="s">
        <v>8</v>
      </c>
      <c r="I36" s="1">
        <v>50</v>
      </c>
      <c r="J36" s="1">
        <v>6</v>
      </c>
      <c r="K36" s="1"/>
      <c r="L36" s="1"/>
      <c r="M36" s="6"/>
    </row>
    <row r="37" spans="1:26">
      <c r="A37">
        <f t="shared" si="2"/>
        <v>172</v>
      </c>
      <c r="B37" s="7">
        <v>41786</v>
      </c>
      <c r="C37" s="1">
        <v>309</v>
      </c>
      <c r="D37" s="1">
        <v>200</v>
      </c>
      <c r="E37" s="1">
        <v>281</v>
      </c>
      <c r="F37" s="1">
        <v>186</v>
      </c>
      <c r="G37" s="1">
        <v>12</v>
      </c>
      <c r="H37" s="1">
        <v>9</v>
      </c>
      <c r="I37" s="1">
        <v>16</v>
      </c>
      <c r="J37" s="1">
        <v>5</v>
      </c>
      <c r="K37" s="1"/>
      <c r="L37" s="1"/>
      <c r="M37" s="6"/>
    </row>
    <row r="38" spans="1:26">
      <c r="A38">
        <f t="shared" si="2"/>
        <v>168</v>
      </c>
      <c r="B38" s="7">
        <v>41782</v>
      </c>
      <c r="C38" s="1">
        <v>270</v>
      </c>
      <c r="D38" s="1">
        <v>183</v>
      </c>
      <c r="E38" s="1">
        <v>258</v>
      </c>
      <c r="F38" s="1">
        <v>174</v>
      </c>
      <c r="G38" s="1" t="s">
        <v>8</v>
      </c>
      <c r="H38" s="1" t="s">
        <v>8</v>
      </c>
      <c r="I38" s="1" t="s">
        <v>8</v>
      </c>
      <c r="J38" s="1" t="s">
        <v>8</v>
      </c>
      <c r="K38" s="1"/>
      <c r="L38" s="1"/>
      <c r="M38" s="6"/>
    </row>
    <row r="39" spans="1:26">
      <c r="A39">
        <f>$A$40+(B39-$B$40)</f>
        <v>155</v>
      </c>
      <c r="B39" s="7">
        <v>41769</v>
      </c>
      <c r="C39" s="1">
        <v>245</v>
      </c>
      <c r="D39" s="1">
        <v>166</v>
      </c>
      <c r="E39" s="1">
        <v>233</v>
      </c>
      <c r="F39" s="1">
        <v>157</v>
      </c>
      <c r="G39" s="1">
        <v>12</v>
      </c>
      <c r="H39" s="1">
        <v>11</v>
      </c>
      <c r="I39" s="1" t="s">
        <v>8</v>
      </c>
      <c r="J39" s="1" t="s">
        <v>8</v>
      </c>
      <c r="K39" s="1"/>
      <c r="L39" s="1"/>
      <c r="M39" s="6"/>
    </row>
    <row r="40" spans="1:26">
      <c r="A40">
        <f>B40-$B$3</f>
        <v>148</v>
      </c>
      <c r="B40" s="7">
        <v>41762</v>
      </c>
      <c r="C40" s="1">
        <v>243</v>
      </c>
      <c r="D40" s="1">
        <v>164</v>
      </c>
      <c r="E40" s="1">
        <v>231</v>
      </c>
      <c r="F40" s="1">
        <v>155</v>
      </c>
      <c r="G40" s="1" t="s">
        <v>8</v>
      </c>
      <c r="H40" s="1" t="s">
        <v>8</v>
      </c>
      <c r="I40" s="1"/>
      <c r="J40" s="1"/>
      <c r="K40" s="1"/>
      <c r="L40" s="1"/>
      <c r="M40" s="6"/>
    </row>
    <row r="41" spans="1:26">
      <c r="A41">
        <f t="shared" ref="A41:A61" si="3">B41-$B$3</f>
        <v>147</v>
      </c>
      <c r="B41" s="7">
        <v>41761</v>
      </c>
      <c r="C41" s="1"/>
      <c r="D41" s="1"/>
      <c r="E41" s="1" t="s">
        <v>8</v>
      </c>
      <c r="F41" s="1" t="s">
        <v>8</v>
      </c>
      <c r="G41" s="1">
        <v>13</v>
      </c>
      <c r="H41" s="1">
        <v>11</v>
      </c>
      <c r="K41" s="1"/>
      <c r="L41" s="1"/>
    </row>
    <row r="42" spans="1:26">
      <c r="A42">
        <f t="shared" si="3"/>
        <v>146</v>
      </c>
      <c r="B42" s="7">
        <v>41760</v>
      </c>
      <c r="C42" s="1"/>
      <c r="D42" s="1"/>
      <c r="E42" s="1">
        <v>226</v>
      </c>
      <c r="F42" s="1">
        <v>149</v>
      </c>
      <c r="G42" s="1" t="s">
        <v>8</v>
      </c>
      <c r="H42" s="1" t="s">
        <v>8</v>
      </c>
      <c r="I42" s="1"/>
      <c r="J42" s="1"/>
      <c r="K42" s="1"/>
      <c r="L42" s="1"/>
    </row>
    <row r="43" spans="1:26">
      <c r="A43">
        <f t="shared" si="3"/>
        <v>145</v>
      </c>
      <c r="B43" s="7">
        <v>41759</v>
      </c>
      <c r="C43" s="1">
        <v>233</v>
      </c>
      <c r="D43" s="1">
        <v>155</v>
      </c>
      <c r="E43" s="1">
        <v>221</v>
      </c>
      <c r="F43" s="1">
        <v>146</v>
      </c>
      <c r="G43" s="1">
        <v>12</v>
      </c>
      <c r="H43" s="1">
        <v>9</v>
      </c>
      <c r="K43" s="1"/>
      <c r="L43" s="1"/>
    </row>
    <row r="44" spans="1:26">
      <c r="A44">
        <f t="shared" si="3"/>
        <v>139</v>
      </c>
      <c r="B44" s="7">
        <v>41753</v>
      </c>
      <c r="C44" s="1">
        <v>220</v>
      </c>
      <c r="D44" s="1">
        <v>145</v>
      </c>
      <c r="E44" s="1" t="s">
        <v>8</v>
      </c>
      <c r="F44" s="1" t="s">
        <v>8</v>
      </c>
      <c r="G44" s="1">
        <v>35</v>
      </c>
      <c r="H44" s="1" t="s">
        <v>8</v>
      </c>
      <c r="I44" s="1"/>
      <c r="J44" s="1"/>
      <c r="K44" s="1"/>
      <c r="L44" s="1"/>
    </row>
    <row r="45" spans="1:26">
      <c r="A45">
        <f t="shared" si="3"/>
        <v>138</v>
      </c>
      <c r="B45" s="7">
        <v>41752</v>
      </c>
      <c r="C45" s="1"/>
      <c r="D45" s="1"/>
      <c r="E45" s="1">
        <v>218</v>
      </c>
      <c r="F45" s="1">
        <v>141</v>
      </c>
      <c r="G45" s="1" t="s">
        <v>8</v>
      </c>
      <c r="H45" s="1" t="s">
        <v>8</v>
      </c>
      <c r="I45" s="1"/>
      <c r="J45" s="1"/>
      <c r="K45" s="1"/>
      <c r="L45" s="1"/>
      <c r="Z45">
        <f>LN(2)</f>
        <v>0.69314718055994529</v>
      </c>
    </row>
    <row r="46" spans="1:26">
      <c r="A46">
        <f t="shared" si="3"/>
        <v>136</v>
      </c>
      <c r="B46" s="7">
        <v>41750</v>
      </c>
      <c r="C46" s="1"/>
      <c r="D46" s="1"/>
      <c r="E46" s="1" t="s">
        <v>8</v>
      </c>
      <c r="F46" s="1" t="s">
        <v>8</v>
      </c>
      <c r="G46" s="1">
        <v>34</v>
      </c>
      <c r="H46" s="1">
        <v>11</v>
      </c>
      <c r="I46" s="1"/>
      <c r="J46" s="1"/>
      <c r="K46" s="1"/>
      <c r="L46" s="1"/>
    </row>
    <row r="47" spans="1:26">
      <c r="A47">
        <f t="shared" si="3"/>
        <v>135</v>
      </c>
      <c r="B47" s="7">
        <v>41749</v>
      </c>
      <c r="C47" s="1"/>
      <c r="D47" s="1"/>
      <c r="E47" s="1">
        <v>208</v>
      </c>
      <c r="F47" s="1">
        <v>136</v>
      </c>
      <c r="G47" s="1" t="s">
        <v>8</v>
      </c>
      <c r="H47" s="1" t="s">
        <v>8</v>
      </c>
      <c r="I47" s="1"/>
      <c r="J47" s="1"/>
      <c r="K47" s="1"/>
      <c r="L47" s="1"/>
    </row>
    <row r="48" spans="1:26">
      <c r="A48">
        <f t="shared" si="3"/>
        <v>132</v>
      </c>
      <c r="B48" s="7">
        <v>41746</v>
      </c>
      <c r="C48" s="1">
        <v>215</v>
      </c>
      <c r="D48" s="1">
        <v>138</v>
      </c>
      <c r="E48" s="1">
        <v>203</v>
      </c>
      <c r="F48" s="1">
        <v>129</v>
      </c>
      <c r="G48" s="1">
        <v>27</v>
      </c>
      <c r="H48" s="1">
        <v>13</v>
      </c>
      <c r="I48" s="1"/>
      <c r="J48" s="1"/>
      <c r="K48" s="1"/>
      <c r="L48" s="1"/>
    </row>
    <row r="49" spans="1:26">
      <c r="A49">
        <f t="shared" si="3"/>
        <v>131</v>
      </c>
      <c r="B49" s="7">
        <v>41745</v>
      </c>
      <c r="C49" s="1">
        <v>209</v>
      </c>
      <c r="D49" s="1">
        <v>131</v>
      </c>
      <c r="E49" s="1">
        <v>197</v>
      </c>
      <c r="F49" s="1">
        <v>122</v>
      </c>
      <c r="G49" s="1">
        <v>27</v>
      </c>
      <c r="H49" s="1">
        <v>13</v>
      </c>
      <c r="I49" s="1"/>
      <c r="J49" s="1"/>
      <c r="K49" s="1"/>
      <c r="L49" s="1"/>
      <c r="Z49">
        <f>Z45/0.0435</f>
        <v>15.934417943906789</v>
      </c>
    </row>
    <row r="50" spans="1:26">
      <c r="A50">
        <f t="shared" si="3"/>
        <v>129</v>
      </c>
      <c r="B50" s="7">
        <v>41743</v>
      </c>
      <c r="C50" s="1"/>
      <c r="D50" s="1"/>
      <c r="E50" s="1">
        <v>168</v>
      </c>
      <c r="F50" s="1">
        <v>108</v>
      </c>
      <c r="G50" s="1" t="s">
        <v>8</v>
      </c>
      <c r="H50" s="1" t="s">
        <v>8</v>
      </c>
      <c r="I50" s="1"/>
      <c r="J50" s="1"/>
      <c r="K50" s="1"/>
      <c r="L50" s="1"/>
    </row>
    <row r="51" spans="1:26">
      <c r="A51">
        <f t="shared" si="3"/>
        <v>126</v>
      </c>
      <c r="B51" s="7">
        <v>41740</v>
      </c>
      <c r="C51" s="1"/>
      <c r="D51" s="1"/>
      <c r="E51" s="1" t="s">
        <v>8</v>
      </c>
      <c r="F51" s="1" t="s">
        <v>8</v>
      </c>
      <c r="G51" s="1">
        <v>26</v>
      </c>
      <c r="H51" s="1">
        <v>13</v>
      </c>
      <c r="I51" s="1"/>
      <c r="J51" s="1"/>
      <c r="K51" s="1"/>
      <c r="L51" s="1"/>
    </row>
    <row r="52" spans="1:26">
      <c r="A52">
        <f t="shared" si="3"/>
        <v>125</v>
      </c>
      <c r="B52" s="7">
        <v>41739</v>
      </c>
      <c r="C52" s="1">
        <v>169</v>
      </c>
      <c r="D52" s="1">
        <v>110</v>
      </c>
      <c r="E52" s="1">
        <v>157</v>
      </c>
      <c r="F52" s="1">
        <v>101</v>
      </c>
      <c r="G52" s="1">
        <v>12</v>
      </c>
      <c r="H52" s="1">
        <v>9</v>
      </c>
      <c r="I52" s="1"/>
      <c r="J52" s="1"/>
      <c r="K52" s="1"/>
      <c r="L52" s="1"/>
      <c r="Z52">
        <f>Z45/0.023</f>
        <v>30.136833937388925</v>
      </c>
    </row>
    <row r="53" spans="1:26">
      <c r="A53">
        <f t="shared" si="3"/>
        <v>122</v>
      </c>
      <c r="B53" s="7">
        <v>41736</v>
      </c>
      <c r="C53" s="1">
        <v>163</v>
      </c>
      <c r="D53" s="1">
        <v>102</v>
      </c>
      <c r="E53" s="1">
        <v>151</v>
      </c>
      <c r="F53" s="1">
        <v>95</v>
      </c>
      <c r="G53" s="1">
        <v>12</v>
      </c>
      <c r="H53" s="1">
        <v>7</v>
      </c>
      <c r="I53" s="1"/>
      <c r="J53" s="1"/>
      <c r="K53" s="1"/>
      <c r="L53" s="1"/>
    </row>
    <row r="54" spans="1:26">
      <c r="A54">
        <f t="shared" si="3"/>
        <v>117</v>
      </c>
      <c r="B54" s="7">
        <v>41731</v>
      </c>
      <c r="C54" s="1">
        <v>135</v>
      </c>
      <c r="D54" s="1">
        <v>88</v>
      </c>
      <c r="E54" s="1">
        <v>127</v>
      </c>
      <c r="F54" s="1">
        <v>83</v>
      </c>
      <c r="G54" s="1">
        <v>8</v>
      </c>
      <c r="H54" s="1">
        <v>5</v>
      </c>
      <c r="I54" s="1"/>
      <c r="J54" s="1"/>
      <c r="K54" s="1"/>
      <c r="L54" s="1"/>
    </row>
    <row r="55" spans="1:26">
      <c r="A55">
        <f t="shared" si="3"/>
        <v>115</v>
      </c>
      <c r="B55" s="7">
        <v>41729</v>
      </c>
      <c r="C55" s="1">
        <v>130</v>
      </c>
      <c r="D55" s="1">
        <v>82</v>
      </c>
      <c r="E55" s="1">
        <v>122</v>
      </c>
      <c r="F55" s="1">
        <v>80</v>
      </c>
      <c r="G55" s="1">
        <v>8</v>
      </c>
      <c r="H55" s="1">
        <v>2</v>
      </c>
      <c r="I55" s="1"/>
      <c r="J55" s="1"/>
      <c r="K55" s="1"/>
      <c r="L55" s="1"/>
    </row>
    <row r="56" spans="1:26">
      <c r="A56">
        <f t="shared" si="3"/>
        <v>112</v>
      </c>
      <c r="B56" s="7">
        <v>41726</v>
      </c>
      <c r="C56" s="1">
        <v>114</v>
      </c>
      <c r="D56" s="1">
        <v>70</v>
      </c>
      <c r="E56" s="1">
        <v>112</v>
      </c>
      <c r="F56" s="1">
        <v>70</v>
      </c>
      <c r="G56" s="1">
        <v>2</v>
      </c>
      <c r="H56" s="1">
        <v>0</v>
      </c>
      <c r="I56" s="1"/>
      <c r="J56" s="1"/>
      <c r="K56" s="1"/>
      <c r="L56" s="1"/>
    </row>
    <row r="57" spans="1:26">
      <c r="A57">
        <f t="shared" si="3"/>
        <v>111</v>
      </c>
      <c r="B57" s="7">
        <v>41725</v>
      </c>
      <c r="C57" s="1">
        <v>103</v>
      </c>
      <c r="D57" s="1">
        <v>66</v>
      </c>
      <c r="E57" s="1">
        <v>103</v>
      </c>
      <c r="F57" s="1">
        <v>66</v>
      </c>
      <c r="G57" s="1"/>
      <c r="H57" s="1"/>
      <c r="I57" s="1"/>
      <c r="J57" s="1"/>
      <c r="K57" s="1"/>
      <c r="L57" s="1"/>
    </row>
    <row r="58" spans="1:26">
      <c r="A58">
        <f t="shared" si="3"/>
        <v>110</v>
      </c>
      <c r="B58" s="7">
        <v>41724</v>
      </c>
      <c r="C58" s="1">
        <v>86</v>
      </c>
      <c r="D58" s="1">
        <v>62</v>
      </c>
      <c r="E58" s="1">
        <v>86</v>
      </c>
      <c r="F58" s="1">
        <v>62</v>
      </c>
      <c r="G58" s="1"/>
      <c r="H58" s="1"/>
      <c r="I58" s="1"/>
      <c r="J58" s="1"/>
      <c r="K58" s="1"/>
      <c r="L58" s="1"/>
    </row>
    <row r="59" spans="1:26">
      <c r="A59">
        <f t="shared" si="3"/>
        <v>109</v>
      </c>
      <c r="B59" s="7">
        <v>41723</v>
      </c>
      <c r="C59" s="1">
        <v>86</v>
      </c>
      <c r="D59" s="1">
        <v>60</v>
      </c>
      <c r="E59" s="1">
        <v>86</v>
      </c>
      <c r="F59" s="1">
        <v>60</v>
      </c>
      <c r="G59" s="1"/>
      <c r="H59" s="1"/>
      <c r="I59" s="1"/>
      <c r="J59" s="1"/>
      <c r="K59" s="1"/>
      <c r="L59" s="1"/>
    </row>
    <row r="60" spans="1:26">
      <c r="A60">
        <f t="shared" si="3"/>
        <v>108</v>
      </c>
      <c r="B60" s="7">
        <v>41722</v>
      </c>
      <c r="C60" s="1">
        <v>86</v>
      </c>
      <c r="D60" s="1">
        <v>59</v>
      </c>
      <c r="E60" s="1">
        <v>86</v>
      </c>
      <c r="F60" s="1">
        <v>59</v>
      </c>
      <c r="I60" s="1"/>
      <c r="J60" s="1"/>
      <c r="K60" s="1"/>
      <c r="L60" s="1"/>
    </row>
    <row r="61" spans="1:26">
      <c r="A61">
        <f t="shared" si="3"/>
        <v>106</v>
      </c>
      <c r="B61" s="7">
        <v>41720</v>
      </c>
      <c r="C61" s="1">
        <v>49</v>
      </c>
      <c r="D61" s="1">
        <v>29</v>
      </c>
      <c r="E61" s="1">
        <v>49</v>
      </c>
      <c r="F61" s="1">
        <v>29</v>
      </c>
      <c r="I61" s="1"/>
      <c r="J61" s="1"/>
      <c r="K61" s="1"/>
      <c r="L61" s="1"/>
    </row>
    <row r="62" spans="1:26">
      <c r="I62" s="1"/>
      <c r="J62" s="1"/>
      <c r="K62" s="1"/>
      <c r="L62" s="1"/>
    </row>
    <row r="63" spans="1:26">
      <c r="B63" s="7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26">
      <c r="B64" s="7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2:12">
      <c r="I65" s="1"/>
      <c r="J65" s="1"/>
      <c r="K65" s="1"/>
      <c r="L65" s="1"/>
    </row>
    <row r="66" spans="2:12">
      <c r="B66" s="7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2:12">
      <c r="B67" s="7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2:12">
      <c r="I68" s="1"/>
      <c r="J68" s="1"/>
      <c r="K68" s="1"/>
      <c r="L68" s="1"/>
    </row>
    <row r="69" spans="2:12">
      <c r="B69" s="7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2:12">
      <c r="I70" s="1"/>
      <c r="J70" s="1"/>
      <c r="K70" s="1"/>
      <c r="L70" s="1"/>
    </row>
    <row r="71" spans="2:12">
      <c r="I71" s="1"/>
      <c r="J71" s="1"/>
      <c r="K71" s="1"/>
      <c r="L71" s="1"/>
    </row>
    <row r="72" spans="2:12">
      <c r="B72" s="7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2:12">
      <c r="B73" s="7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2:12">
      <c r="B74" s="7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2:12">
      <c r="B75" s="7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2:12">
      <c r="B76" s="7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2:12">
      <c r="G77" s="1"/>
      <c r="H77" s="1"/>
      <c r="I77" s="1"/>
      <c r="J77" s="1"/>
      <c r="K77" s="1"/>
      <c r="L77" s="1"/>
    </row>
    <row r="78" spans="2:12">
      <c r="B78" s="7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2:12">
      <c r="B79" s="7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2:12">
      <c r="G80" s="1"/>
      <c r="H80" s="1"/>
      <c r="I80" s="1"/>
      <c r="J80" s="1"/>
      <c r="K80" s="1"/>
      <c r="L80" s="1"/>
    </row>
    <row r="81" spans="7:12">
      <c r="G81" s="1"/>
      <c r="H81" s="1"/>
      <c r="I81" s="1"/>
      <c r="J81" s="1"/>
      <c r="K81" s="1"/>
      <c r="L81" s="1"/>
    </row>
    <row r="82" spans="7:12">
      <c r="G82" s="1"/>
      <c r="H82" s="1"/>
      <c r="I82" s="1"/>
      <c r="J82" s="1"/>
      <c r="K82" s="1"/>
      <c r="L82" s="1"/>
    </row>
    <row r="83" spans="7:12">
      <c r="G83" s="1"/>
      <c r="H83" s="1"/>
      <c r="I83" s="1"/>
      <c r="J83" s="1"/>
      <c r="K83" s="1"/>
      <c r="L83" s="1"/>
    </row>
    <row r="84" spans="7:12">
      <c r="K84" s="1"/>
      <c r="L84" s="1"/>
    </row>
    <row r="85" spans="7:12">
      <c r="K85" s="1"/>
      <c r="L85" s="1"/>
    </row>
    <row r="86" spans="7:12">
      <c r="K86" s="1"/>
      <c r="L86" s="1"/>
    </row>
    <row r="87" spans="7:12">
      <c r="K87" s="1"/>
      <c r="L87" s="1"/>
    </row>
    <row r="88" spans="7:12">
      <c r="K88" s="1"/>
      <c r="L88" s="1"/>
    </row>
    <row r="89" spans="7:12">
      <c r="K89" s="1"/>
      <c r="L89" s="1"/>
    </row>
    <row r="90" spans="7:12">
      <c r="K90" s="1"/>
      <c r="L90" s="1"/>
    </row>
    <row r="91" spans="7:12">
      <c r="K91" s="1"/>
      <c r="L91" s="1"/>
    </row>
    <row r="92" spans="7:12">
      <c r="K92" s="1"/>
      <c r="L92" s="1"/>
    </row>
    <row r="93" spans="7:12">
      <c r="K93" s="1"/>
      <c r="L93" s="1"/>
    </row>
    <row r="94" spans="7:12">
      <c r="K94" s="1"/>
      <c r="L94" s="1"/>
    </row>
  </sheetData>
  <mergeCells count="5">
    <mergeCell ref="C8:D8"/>
    <mergeCell ref="E8:F8"/>
    <mergeCell ref="G8:H8"/>
    <mergeCell ref="I8:J8"/>
    <mergeCell ref="K8:L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H53"/>
  <sheetViews>
    <sheetView zoomScale="75" zoomScaleNormal="75" workbookViewId="0">
      <selection activeCell="X20" sqref="X20"/>
    </sheetView>
  </sheetViews>
  <sheetFormatPr defaultRowHeight="14.4"/>
  <cols>
    <col min="2" max="2" width="10.5546875" customWidth="1"/>
    <col min="6" max="6" width="9.88671875" customWidth="1"/>
  </cols>
  <sheetData>
    <row r="2" spans="2:8">
      <c r="B2" s="11"/>
      <c r="C2" s="35" t="s">
        <v>6</v>
      </c>
      <c r="D2" s="35"/>
      <c r="G2" t="s">
        <v>29</v>
      </c>
    </row>
    <row r="3" spans="2:8">
      <c r="B3" s="14" t="s">
        <v>5</v>
      </c>
      <c r="C3" t="s">
        <v>1</v>
      </c>
      <c r="D3" t="s">
        <v>2</v>
      </c>
      <c r="E3" t="s">
        <v>27</v>
      </c>
      <c r="F3" t="s">
        <v>28</v>
      </c>
      <c r="G3" t="s">
        <v>1</v>
      </c>
      <c r="H3" t="s">
        <v>2</v>
      </c>
    </row>
    <row r="4" spans="2:8">
      <c r="B4" s="7">
        <v>41871</v>
      </c>
      <c r="C4" s="8">
        <v>2615</v>
      </c>
      <c r="D4" s="8">
        <v>1427</v>
      </c>
      <c r="E4" s="15">
        <f>LN(C4)</f>
        <v>7.8690193764990228</v>
      </c>
      <c r="F4" s="15">
        <f t="shared" ref="F4:F34" si="0">LN(D4)</f>
        <v>7.2633296174768365</v>
      </c>
    </row>
    <row r="5" spans="2:8">
      <c r="B5" s="7">
        <v>41869</v>
      </c>
      <c r="C5" s="8">
        <v>2473</v>
      </c>
      <c r="D5" s="8">
        <v>1350</v>
      </c>
      <c r="E5" s="15">
        <f t="shared" ref="E5:E34" si="1">LN(C5)</f>
        <v>7.8131872675214158</v>
      </c>
      <c r="F5" s="15">
        <f t="shared" si="0"/>
        <v>7.2078598714324755</v>
      </c>
      <c r="G5">
        <f>LINEST(E4:E6,$B4:$B6)</f>
        <v>3.8697057912484345E-2</v>
      </c>
      <c r="H5">
        <f t="shared" ref="H5:H33" si="2">LINEST(F4:F6,$B4:$B6)</f>
        <v>3.7343376977700522E-2</v>
      </c>
    </row>
    <row r="6" spans="2:8">
      <c r="B6" s="7">
        <v>41867</v>
      </c>
      <c r="C6" s="8">
        <v>2240</v>
      </c>
      <c r="D6" s="8">
        <v>1229</v>
      </c>
      <c r="E6" s="15">
        <f t="shared" si="1"/>
        <v>7.7142311448490855</v>
      </c>
      <c r="F6" s="15">
        <f t="shared" si="0"/>
        <v>7.1139561095660344</v>
      </c>
      <c r="G6">
        <f>LINEST(E4:E8,B4:B8)</f>
        <v>3.068274288203179E-2</v>
      </c>
      <c r="H6">
        <f>LINEST(F4:F8,$B4:$B8)</f>
        <v>3.2110482704465079E-2</v>
      </c>
    </row>
    <row r="7" spans="2:8">
      <c r="B7" s="7">
        <v>41864</v>
      </c>
      <c r="C7" s="8">
        <v>2127</v>
      </c>
      <c r="D7" s="8">
        <v>1145</v>
      </c>
      <c r="E7" s="15">
        <f t="shared" si="1"/>
        <v>7.6624678152002375</v>
      </c>
      <c r="F7" s="15">
        <f t="shared" si="0"/>
        <v>7.0431599159883405</v>
      </c>
      <c r="G7">
        <f t="shared" ref="G7:G32" si="3">LINEST(E5:E9,B5:B9)</f>
        <v>3.0536047854028879E-2</v>
      </c>
      <c r="H7">
        <f t="shared" ref="H7:H32" si="4">LINEST(F5:F9,$B5:$B9)</f>
        <v>3.092994965998919E-2</v>
      </c>
    </row>
    <row r="8" spans="2:8">
      <c r="B8" s="7">
        <v>41862</v>
      </c>
      <c r="C8" s="8">
        <v>1975</v>
      </c>
      <c r="D8" s="8">
        <v>1069</v>
      </c>
      <c r="E8" s="15">
        <f t="shared" si="1"/>
        <v>7.5883236773352225</v>
      </c>
      <c r="F8" s="15">
        <f t="shared" si="0"/>
        <v>6.9744789110250451</v>
      </c>
      <c r="G8">
        <f t="shared" si="3"/>
        <v>2.4712748481266707E-2</v>
      </c>
      <c r="H8">
        <f t="shared" si="4"/>
        <v>2.5429057352724545E-2</v>
      </c>
    </row>
    <row r="9" spans="2:8">
      <c r="B9" s="7">
        <v>41860</v>
      </c>
      <c r="C9" s="8">
        <v>1848</v>
      </c>
      <c r="D9" s="8">
        <v>1013</v>
      </c>
      <c r="E9" s="15">
        <f t="shared" si="1"/>
        <v>7.5218592522016294</v>
      </c>
      <c r="F9" s="15">
        <f t="shared" si="0"/>
        <v>6.9206715042486833</v>
      </c>
      <c r="G9">
        <f t="shared" si="3"/>
        <v>2.3147527547574629E-2</v>
      </c>
      <c r="H9">
        <f t="shared" si="4"/>
        <v>2.2339421196086479E-2</v>
      </c>
    </row>
    <row r="10" spans="2:8">
      <c r="B10" s="7">
        <v>41857</v>
      </c>
      <c r="C10" s="8">
        <v>1779</v>
      </c>
      <c r="D10" s="10">
        <v>961</v>
      </c>
      <c r="E10" s="15">
        <f t="shared" si="1"/>
        <v>7.4838066876658349</v>
      </c>
      <c r="F10" s="15">
        <f t="shared" si="0"/>
        <v>6.8679744089702925</v>
      </c>
      <c r="G10">
        <f t="shared" si="3"/>
        <v>1.9676398466687332E-2</v>
      </c>
      <c r="H10">
        <f t="shared" si="4"/>
        <v>1.8198375839241387E-2</v>
      </c>
    </row>
    <row r="11" spans="2:8">
      <c r="B11" s="7">
        <v>41855</v>
      </c>
      <c r="C11" s="8">
        <v>1711</v>
      </c>
      <c r="D11" s="10">
        <v>932</v>
      </c>
      <c r="E11" s="15">
        <f t="shared" si="1"/>
        <v>7.4448332738921934</v>
      </c>
      <c r="F11" s="15">
        <f t="shared" si="0"/>
        <v>6.837332814685591</v>
      </c>
      <c r="G11">
        <f t="shared" si="3"/>
        <v>2.3830050437082449E-2</v>
      </c>
      <c r="H11">
        <f t="shared" si="4"/>
        <v>1.9408936646455415E-2</v>
      </c>
    </row>
    <row r="12" spans="2:8">
      <c r="B12" s="7">
        <v>41852</v>
      </c>
      <c r="C12" s="8">
        <v>1603</v>
      </c>
      <c r="D12" s="10">
        <v>887</v>
      </c>
      <c r="E12" s="15">
        <f t="shared" si="1"/>
        <v>7.3796321526095525</v>
      </c>
      <c r="F12" s="15">
        <f t="shared" si="0"/>
        <v>6.7878449823095792</v>
      </c>
      <c r="G12">
        <f t="shared" si="3"/>
        <v>3.0522056052872049E-2</v>
      </c>
      <c r="H12">
        <f t="shared" si="4"/>
        <v>2.7070511775859379E-2</v>
      </c>
    </row>
    <row r="13" spans="2:8">
      <c r="B13" s="7">
        <v>41850</v>
      </c>
      <c r="C13" s="8">
        <v>1440</v>
      </c>
      <c r="D13" s="10">
        <v>826</v>
      </c>
      <c r="E13" s="15">
        <f t="shared" si="1"/>
        <v>7.2723983925700466</v>
      </c>
      <c r="F13" s="15">
        <f t="shared" si="0"/>
        <v>6.7165947735209777</v>
      </c>
      <c r="G13">
        <f t="shared" si="3"/>
        <v>3.0626160926471347E-2</v>
      </c>
      <c r="H13">
        <f t="shared" si="4"/>
        <v>2.9128488781547713E-2</v>
      </c>
    </row>
    <row r="14" spans="2:8">
      <c r="B14" s="7">
        <v>41847</v>
      </c>
      <c r="C14" s="8">
        <v>1323</v>
      </c>
      <c r="D14" s="10">
        <v>729</v>
      </c>
      <c r="E14" s="15">
        <f t="shared" si="1"/>
        <v>7.187657164114956</v>
      </c>
      <c r="F14" s="15">
        <f t="shared" si="0"/>
        <v>6.5916737320086582</v>
      </c>
      <c r="G14">
        <f t="shared" si="3"/>
        <v>3.015754780795106E-2</v>
      </c>
      <c r="H14">
        <f t="shared" si="4"/>
        <v>2.5323703939348102E-2</v>
      </c>
    </row>
    <row r="15" spans="2:8">
      <c r="B15" s="7">
        <v>41843</v>
      </c>
      <c r="C15" s="8">
        <v>1201</v>
      </c>
      <c r="D15" s="10">
        <v>672</v>
      </c>
      <c r="E15" s="15">
        <f t="shared" si="1"/>
        <v>7.0909098220799835</v>
      </c>
      <c r="F15" s="15">
        <f t="shared" si="0"/>
        <v>6.5102583405231496</v>
      </c>
      <c r="G15">
        <f t="shared" si="3"/>
        <v>2.507898770975828E-2</v>
      </c>
      <c r="H15">
        <f t="shared" si="4"/>
        <v>1.931263775321311E-2</v>
      </c>
    </row>
    <row r="16" spans="2:8">
      <c r="B16" s="7">
        <v>41840</v>
      </c>
      <c r="C16" s="8">
        <v>1093</v>
      </c>
      <c r="D16" s="10">
        <v>660</v>
      </c>
      <c r="E16" s="15">
        <f t="shared" si="1"/>
        <v>6.9966814881765389</v>
      </c>
      <c r="F16" s="15">
        <f t="shared" si="0"/>
        <v>6.4922398350204711</v>
      </c>
      <c r="G16">
        <f t="shared" si="3"/>
        <v>2.2966628801104085E-2</v>
      </c>
      <c r="H16">
        <f t="shared" si="4"/>
        <v>1.287303599265704E-2</v>
      </c>
    </row>
    <row r="17" spans="2:8">
      <c r="B17" s="7">
        <v>41837</v>
      </c>
      <c r="C17" s="8">
        <v>1048</v>
      </c>
      <c r="D17" s="10">
        <v>632</v>
      </c>
      <c r="E17" s="15">
        <f t="shared" si="1"/>
        <v>6.9546388648809874</v>
      </c>
      <c r="F17" s="15">
        <f t="shared" si="0"/>
        <v>6.4488893941468577</v>
      </c>
      <c r="G17">
        <f t="shared" si="3"/>
        <v>1.9678812731889449E-2</v>
      </c>
      <c r="H17">
        <f t="shared" si="4"/>
        <v>1.0396634724428581E-2</v>
      </c>
    </row>
    <row r="18" spans="2:8">
      <c r="B18" s="7">
        <v>41834</v>
      </c>
      <c r="C18" s="10">
        <v>982</v>
      </c>
      <c r="D18" s="10">
        <v>613</v>
      </c>
      <c r="E18" s="15">
        <f t="shared" si="1"/>
        <v>6.8895913083544658</v>
      </c>
      <c r="F18" s="15">
        <f t="shared" si="0"/>
        <v>6.4183649359362116</v>
      </c>
      <c r="G18">
        <f t="shared" si="3"/>
        <v>1.7308933216098377E-2</v>
      </c>
      <c r="H18">
        <f t="shared" si="4"/>
        <v>1.5893325319659174E-2</v>
      </c>
    </row>
    <row r="19" spans="2:8">
      <c r="B19" s="7">
        <v>41832</v>
      </c>
      <c r="C19" s="10">
        <v>964</v>
      </c>
      <c r="D19" s="10">
        <v>603</v>
      </c>
      <c r="E19" s="15">
        <f t="shared" si="1"/>
        <v>6.8710912946105456</v>
      </c>
      <c r="F19" s="15">
        <f t="shared" si="0"/>
        <v>6.4019171967271857</v>
      </c>
      <c r="G19">
        <f t="shared" si="3"/>
        <v>1.9104071020579785E-2</v>
      </c>
      <c r="H19">
        <f t="shared" si="4"/>
        <v>1.90376326944579E-2</v>
      </c>
    </row>
    <row r="20" spans="2:8">
      <c r="B20" s="7">
        <v>41828</v>
      </c>
      <c r="C20" s="10">
        <v>888</v>
      </c>
      <c r="D20" s="10">
        <v>539</v>
      </c>
      <c r="E20" s="15">
        <f t="shared" si="1"/>
        <v>6.7889717429921701</v>
      </c>
      <c r="F20" s="15">
        <f t="shared" si="0"/>
        <v>6.2897155709089976</v>
      </c>
      <c r="G20">
        <f t="shared" si="3"/>
        <v>1.9947528613848884E-2</v>
      </c>
      <c r="H20">
        <f t="shared" si="4"/>
        <v>2.1363686524094573E-2</v>
      </c>
    </row>
    <row r="21" spans="2:8">
      <c r="B21" s="7">
        <v>41826</v>
      </c>
      <c r="C21" s="10">
        <v>844</v>
      </c>
      <c r="D21" s="10">
        <v>518</v>
      </c>
      <c r="E21" s="15">
        <f t="shared" si="1"/>
        <v>6.7381524945959574</v>
      </c>
      <c r="F21" s="15">
        <f t="shared" si="0"/>
        <v>6.2499752422594828</v>
      </c>
      <c r="G21">
        <f t="shared" si="3"/>
        <v>2.0347891973430472E-2</v>
      </c>
      <c r="H21">
        <f t="shared" si="4"/>
        <v>2.0997933232596602E-2</v>
      </c>
    </row>
    <row r="22" spans="2:8">
      <c r="B22" s="7">
        <v>41822</v>
      </c>
      <c r="C22" s="10">
        <v>779</v>
      </c>
      <c r="D22" s="10">
        <v>481</v>
      </c>
      <c r="E22" s="15">
        <f t="shared" si="1"/>
        <v>6.6580110458707482</v>
      </c>
      <c r="F22" s="15">
        <f t="shared" si="0"/>
        <v>6.1758672701057611</v>
      </c>
      <c r="G22">
        <f t="shared" si="3"/>
        <v>2.4193172448318808E-2</v>
      </c>
      <c r="H22">
        <f t="shared" si="4"/>
        <v>2.8924292647515438E-2</v>
      </c>
    </row>
    <row r="23" spans="2:8">
      <c r="B23" s="7">
        <v>41820</v>
      </c>
      <c r="C23" s="10">
        <v>759</v>
      </c>
      <c r="D23" s="10">
        <v>467</v>
      </c>
      <c r="E23" s="15">
        <f t="shared" si="1"/>
        <v>6.6320017773956303</v>
      </c>
      <c r="F23" s="15">
        <f t="shared" si="0"/>
        <v>6.1463292576688975</v>
      </c>
      <c r="G23">
        <f t="shared" si="3"/>
        <v>2.5439602447285836E-2</v>
      </c>
      <c r="H23">
        <f t="shared" si="4"/>
        <v>2.5777267076021418E-2</v>
      </c>
    </row>
    <row r="24" spans="2:8">
      <c r="B24" s="7">
        <v>41812</v>
      </c>
      <c r="C24" s="10">
        <v>599</v>
      </c>
      <c r="D24" s="10">
        <v>338</v>
      </c>
      <c r="E24" s="15">
        <f t="shared" si="1"/>
        <v>6.3952615981154493</v>
      </c>
      <c r="F24" s="15">
        <f t="shared" si="0"/>
        <v>5.8230458954830189</v>
      </c>
      <c r="G24">
        <f t="shared" si="3"/>
        <v>2.5981855473786428E-2</v>
      </c>
      <c r="H24">
        <f t="shared" si="4"/>
        <v>2.4306756653648776E-2</v>
      </c>
    </row>
    <row r="25" spans="2:8">
      <c r="B25" s="7">
        <v>41807</v>
      </c>
      <c r="C25" s="10">
        <v>528</v>
      </c>
      <c r="D25" s="10">
        <v>337</v>
      </c>
      <c r="E25" s="15">
        <f t="shared" si="1"/>
        <v>6.2690962837062614</v>
      </c>
      <c r="F25" s="15">
        <f t="shared" si="0"/>
        <v>5.8200829303523616</v>
      </c>
      <c r="G25">
        <f t="shared" si="3"/>
        <v>2.554927822410628E-2</v>
      </c>
      <c r="H25">
        <f t="shared" si="4"/>
        <v>2.1396981408630458E-2</v>
      </c>
    </row>
    <row r="26" spans="2:8">
      <c r="B26" s="7">
        <v>41806</v>
      </c>
      <c r="C26" s="10">
        <f>0.5*(C25+C27)</f>
        <v>526</v>
      </c>
      <c r="D26" s="10">
        <v>336</v>
      </c>
      <c r="E26" s="15">
        <f t="shared" si="1"/>
        <v>6.2653012127377101</v>
      </c>
      <c r="F26" s="15">
        <f t="shared" si="0"/>
        <v>5.8171111599632042</v>
      </c>
      <c r="G26">
        <f t="shared" si="3"/>
        <v>1.9080138620370994E-2</v>
      </c>
      <c r="H26">
        <f t="shared" si="4"/>
        <v>2.3846927273226088E-2</v>
      </c>
    </row>
    <row r="27" spans="2:8">
      <c r="B27" s="7">
        <v>41805</v>
      </c>
      <c r="C27" s="10">
        <v>524</v>
      </c>
      <c r="D27" s="10">
        <v>336</v>
      </c>
      <c r="E27" s="15">
        <f t="shared" si="1"/>
        <v>6.261491684321042</v>
      </c>
      <c r="F27" s="15">
        <f t="shared" si="0"/>
        <v>5.8171111599632042</v>
      </c>
      <c r="G27">
        <f t="shared" si="3"/>
        <v>1.6498271331206259E-2</v>
      </c>
      <c r="H27">
        <f t="shared" si="4"/>
        <v>3.5985091363547321E-2</v>
      </c>
    </row>
    <row r="28" spans="2:8">
      <c r="B28" s="7">
        <v>41800</v>
      </c>
      <c r="C28" s="10">
        <v>474</v>
      </c>
      <c r="D28" s="10">
        <v>252</v>
      </c>
      <c r="E28" s="15">
        <f t="shared" si="1"/>
        <v>6.1612073216950769</v>
      </c>
      <c r="F28" s="15">
        <f t="shared" si="0"/>
        <v>5.5294290875114234</v>
      </c>
      <c r="G28">
        <f t="shared" si="3"/>
        <v>2.1651828721996447E-2</v>
      </c>
      <c r="H28">
        <f t="shared" si="4"/>
        <v>2.8161991983116107E-2</v>
      </c>
    </row>
    <row r="29" spans="2:8">
      <c r="B29" s="7">
        <v>41795</v>
      </c>
      <c r="C29" s="10">
        <v>438</v>
      </c>
      <c r="D29" s="10">
        <v>230</v>
      </c>
      <c r="E29" s="15">
        <f t="shared" si="1"/>
        <v>6.0822189103764464</v>
      </c>
      <c r="F29" s="15">
        <f t="shared" si="0"/>
        <v>5.4380793089231956</v>
      </c>
      <c r="G29">
        <f t="shared" si="3"/>
        <v>2.652007374000977E-2</v>
      </c>
      <c r="H29">
        <f t="shared" si="4"/>
        <v>2.4547602750694831E-2</v>
      </c>
    </row>
    <row r="30" spans="2:8">
      <c r="B30" s="7">
        <v>41788</v>
      </c>
      <c r="C30" s="10">
        <v>354</v>
      </c>
      <c r="D30" s="10">
        <v>208</v>
      </c>
      <c r="E30" s="15">
        <f t="shared" si="1"/>
        <v>5.8692969131337742</v>
      </c>
      <c r="F30" s="15">
        <f t="shared" si="0"/>
        <v>5.3375380797013179</v>
      </c>
      <c r="G30">
        <f t="shared" si="3"/>
        <v>3.1968083748884983E-2</v>
      </c>
      <c r="H30">
        <f t="shared" si="4"/>
        <v>1.7135452932466388E-2</v>
      </c>
    </row>
    <row r="31" spans="2:8">
      <c r="B31" s="7">
        <v>41786</v>
      </c>
      <c r="C31" s="10">
        <v>309</v>
      </c>
      <c r="D31" s="10">
        <v>200</v>
      </c>
      <c r="E31" s="15">
        <f t="shared" si="1"/>
        <v>5.7333412768977459</v>
      </c>
      <c r="F31" s="15">
        <f t="shared" si="0"/>
        <v>5.2983173665480363</v>
      </c>
      <c r="G31">
        <f t="shared" si="3"/>
        <v>2.1979894984604967E-2</v>
      </c>
      <c r="H31">
        <f t="shared" si="4"/>
        <v>1.2613163024393239E-2</v>
      </c>
    </row>
    <row r="32" spans="2:8">
      <c r="B32" s="7">
        <v>41782</v>
      </c>
      <c r="C32" s="10">
        <v>270</v>
      </c>
      <c r="D32" s="10">
        <v>183</v>
      </c>
      <c r="E32" s="15">
        <f t="shared" si="1"/>
        <v>5.598421958998375</v>
      </c>
      <c r="F32" s="15">
        <f t="shared" si="0"/>
        <v>5.2094861528414214</v>
      </c>
      <c r="G32">
        <f t="shared" si="3"/>
        <v>1.2558827787094325E-2</v>
      </c>
      <c r="H32">
        <f t="shared" si="4"/>
        <v>8.9837517265721929E-3</v>
      </c>
    </row>
    <row r="33" spans="2:8">
      <c r="B33" s="7">
        <v>41769</v>
      </c>
      <c r="C33" s="10">
        <v>245</v>
      </c>
      <c r="D33" s="10">
        <v>166</v>
      </c>
      <c r="E33" s="15">
        <f t="shared" si="1"/>
        <v>5.5012582105447274</v>
      </c>
      <c r="F33" s="15">
        <f t="shared" si="0"/>
        <v>5.1119877883565437</v>
      </c>
      <c r="G33">
        <f t="shared" ref="G33" si="5">LINEST(E32:E34,B32:B34)</f>
        <v>5.5464666884841567E-3</v>
      </c>
      <c r="H33">
        <f t="shared" si="2"/>
        <v>5.735797350120188E-3</v>
      </c>
    </row>
    <row r="34" spans="2:8">
      <c r="B34" s="7">
        <v>41762</v>
      </c>
      <c r="C34" s="10">
        <v>243</v>
      </c>
      <c r="D34" s="10">
        <v>164</v>
      </c>
      <c r="E34" s="15">
        <f t="shared" si="1"/>
        <v>5.4930614433405482</v>
      </c>
      <c r="F34" s="15">
        <f t="shared" si="0"/>
        <v>5.0998664278241987</v>
      </c>
    </row>
    <row r="37" spans="2:8">
      <c r="B37" t="s">
        <v>31</v>
      </c>
    </row>
    <row r="38" spans="2:8">
      <c r="B38" t="s">
        <v>30</v>
      </c>
      <c r="F38" t="s">
        <v>34</v>
      </c>
    </row>
    <row r="39" spans="2:8">
      <c r="B39" s="6">
        <f>B4</f>
        <v>41871</v>
      </c>
      <c r="C39" s="5">
        <v>2.5000000000000001E-2</v>
      </c>
      <c r="F39" t="s">
        <v>30</v>
      </c>
    </row>
    <row r="40" spans="2:8">
      <c r="B40" s="6">
        <f>B39+45</f>
        <v>41916</v>
      </c>
      <c r="C40" s="5">
        <v>0.03</v>
      </c>
      <c r="F40" s="6">
        <f>$B$4</f>
        <v>41871</v>
      </c>
      <c r="G40" s="5">
        <v>3.2000000000000001E-2</v>
      </c>
    </row>
    <row r="41" spans="2:8">
      <c r="B41" s="6">
        <f>B40+90</f>
        <v>42006</v>
      </c>
      <c r="C41" s="16">
        <v>0</v>
      </c>
      <c r="F41" s="6">
        <f>F40+75</f>
        <v>41946</v>
      </c>
      <c r="G41" s="5">
        <v>0.04</v>
      </c>
    </row>
    <row r="42" spans="2:8">
      <c r="F42" s="6">
        <f>F41+135</f>
        <v>42081</v>
      </c>
      <c r="G42" s="16">
        <v>0</v>
      </c>
    </row>
    <row r="43" spans="2:8">
      <c r="B43" t="s">
        <v>32</v>
      </c>
    </row>
    <row r="44" spans="2:8">
      <c r="B44" t="s">
        <v>30</v>
      </c>
    </row>
    <row r="45" spans="2:8">
      <c r="B45" s="6">
        <f>$B$4</f>
        <v>41871</v>
      </c>
      <c r="C45" s="5">
        <v>0.03</v>
      </c>
    </row>
    <row r="46" spans="2:8">
      <c r="B46" s="6">
        <f>B45+60</f>
        <v>41931</v>
      </c>
      <c r="C46" s="5">
        <v>3.5000000000000003E-2</v>
      </c>
    </row>
    <row r="47" spans="2:8">
      <c r="B47" s="6">
        <f>B46+120</f>
        <v>42051</v>
      </c>
      <c r="C47" s="16">
        <v>0</v>
      </c>
    </row>
    <row r="49" spans="2:3">
      <c r="B49" t="s">
        <v>33</v>
      </c>
    </row>
    <row r="50" spans="2:3">
      <c r="B50" t="s">
        <v>30</v>
      </c>
    </row>
    <row r="51" spans="2:3">
      <c r="B51" s="6">
        <f>$B$4</f>
        <v>41871</v>
      </c>
      <c r="C51" s="5">
        <v>3.5000000000000003E-2</v>
      </c>
    </row>
    <row r="52" spans="2:3">
      <c r="B52" s="6">
        <f>B51+90</f>
        <v>41961</v>
      </c>
      <c r="C52" s="5">
        <v>4.4999999999999998E-2</v>
      </c>
    </row>
    <row r="53" spans="2:3">
      <c r="B53" s="6">
        <f>B52+150</f>
        <v>42111</v>
      </c>
      <c r="C53" s="16">
        <v>0</v>
      </c>
    </row>
  </sheetData>
  <mergeCells count="1">
    <mergeCell ref="C2:D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4:R52"/>
  <sheetViews>
    <sheetView zoomScale="75" zoomScaleNormal="75" workbookViewId="0">
      <selection activeCell="V11" sqref="V11"/>
    </sheetView>
  </sheetViews>
  <sheetFormatPr defaultRowHeight="14.4"/>
  <cols>
    <col min="1" max="1" width="9.88671875" bestFit="1" customWidth="1"/>
    <col min="2" max="2" width="5" customWidth="1"/>
    <col min="3" max="3" width="11.88671875" customWidth="1"/>
    <col min="4" max="4" width="11.5546875" customWidth="1"/>
    <col min="5" max="5" width="9.6640625" customWidth="1"/>
    <col min="6" max="6" width="9.88671875" customWidth="1"/>
    <col min="8" max="8" width="10.21875" customWidth="1"/>
    <col min="9" max="9" width="10.33203125" customWidth="1"/>
    <col min="11" max="11" width="11.5546875" customWidth="1"/>
    <col min="12" max="12" width="10.44140625" customWidth="1"/>
    <col min="14" max="14" width="13.44140625" customWidth="1"/>
    <col min="15" max="15" width="13.33203125" customWidth="1"/>
    <col min="16" max="16" width="10.109375" customWidth="1"/>
    <col min="17" max="17" width="9.88671875" customWidth="1"/>
    <col min="18" max="18" width="13.5546875" customWidth="1"/>
  </cols>
  <sheetData>
    <row r="4" spans="1:18">
      <c r="D4" s="5">
        <v>3.2000000000000001E-2</v>
      </c>
      <c r="E4" t="s">
        <v>13</v>
      </c>
      <c r="L4" s="26" t="s">
        <v>40</v>
      </c>
      <c r="M4" s="26" t="s">
        <v>10</v>
      </c>
      <c r="N4" s="26" t="s">
        <v>46</v>
      </c>
      <c r="O4" s="26" t="s">
        <v>43</v>
      </c>
      <c r="P4" s="36" t="s">
        <v>23</v>
      </c>
      <c r="Q4" s="39" t="s">
        <v>24</v>
      </c>
      <c r="R4" s="17" t="s">
        <v>49</v>
      </c>
    </row>
    <row r="5" spans="1:18">
      <c r="D5" s="5">
        <v>0.04</v>
      </c>
      <c r="E5" t="s">
        <v>10</v>
      </c>
      <c r="K5" s="23" t="s">
        <v>21</v>
      </c>
      <c r="L5" s="27" t="s">
        <v>41</v>
      </c>
      <c r="M5" s="27" t="s">
        <v>41</v>
      </c>
      <c r="N5" s="27" t="s">
        <v>45</v>
      </c>
      <c r="O5" s="27" t="s">
        <v>44</v>
      </c>
      <c r="P5" s="37"/>
      <c r="Q5" s="40"/>
      <c r="R5" s="25" t="s">
        <v>48</v>
      </c>
    </row>
    <row r="6" spans="1:18" ht="15" thickBot="1">
      <c r="D6">
        <v>75</v>
      </c>
      <c r="E6" t="s">
        <v>11</v>
      </c>
      <c r="K6" s="24"/>
      <c r="L6" s="32" t="s">
        <v>47</v>
      </c>
      <c r="M6" s="32" t="s">
        <v>47</v>
      </c>
      <c r="N6" s="32" t="s">
        <v>37</v>
      </c>
      <c r="O6" s="32" t="s">
        <v>37</v>
      </c>
      <c r="P6" s="38"/>
      <c r="Q6" s="41"/>
      <c r="R6" s="18" t="s">
        <v>42</v>
      </c>
    </row>
    <row r="7" spans="1:18">
      <c r="B7" s="3"/>
      <c r="C7" s="3"/>
      <c r="D7">
        <v>135</v>
      </c>
      <c r="E7" t="s">
        <v>12</v>
      </c>
      <c r="K7" s="19" t="s">
        <v>31</v>
      </c>
      <c r="L7" s="28">
        <v>2.5000000000000001E-2</v>
      </c>
      <c r="M7" s="28">
        <v>0.03</v>
      </c>
      <c r="N7" s="30">
        <v>45</v>
      </c>
      <c r="O7" s="30">
        <v>90</v>
      </c>
      <c r="P7" s="33">
        <v>18395.659135092857</v>
      </c>
      <c r="Q7" s="33">
        <v>33710.335415744798</v>
      </c>
      <c r="R7" s="20">
        <v>795.32931318261035</v>
      </c>
    </row>
    <row r="8" spans="1:18">
      <c r="A8" s="3">
        <f>I52-F52</f>
        <v>17134.635175201402</v>
      </c>
      <c r="B8" s="3" t="s">
        <v>25</v>
      </c>
      <c r="C8" s="3" t="s">
        <v>35</v>
      </c>
      <c r="D8" s="3">
        <f>F52</f>
        <v>290241.51369382523</v>
      </c>
      <c r="E8" t="s">
        <v>23</v>
      </c>
      <c r="K8" s="19" t="s">
        <v>7</v>
      </c>
      <c r="L8" s="28">
        <v>0.03</v>
      </c>
      <c r="M8" s="28">
        <v>3.5000000000000003E-2</v>
      </c>
      <c r="N8" s="30">
        <v>60</v>
      </c>
      <c r="O8" s="30">
        <v>120</v>
      </c>
      <c r="P8" s="33">
        <v>77456.888691180604</v>
      </c>
      <c r="Q8" s="33">
        <v>141940.96981600364</v>
      </c>
      <c r="R8" s="20">
        <v>3825.2482476681616</v>
      </c>
    </row>
    <row r="9" spans="1:18">
      <c r="A9" s="3">
        <f>H52-E52</f>
        <v>31399.489126245026</v>
      </c>
      <c r="B9" s="13" t="s">
        <v>25</v>
      </c>
      <c r="C9" s="3" t="s">
        <v>36</v>
      </c>
      <c r="D9" s="3">
        <f>E52</f>
        <v>531872.15018174693</v>
      </c>
      <c r="E9" t="s">
        <v>24</v>
      </c>
      <c r="K9" s="19" t="s">
        <v>38</v>
      </c>
      <c r="L9" s="28">
        <v>3.2000000000000001E-2</v>
      </c>
      <c r="M9" s="28">
        <v>0.04</v>
      </c>
      <c r="N9" s="30">
        <v>75</v>
      </c>
      <c r="O9" s="30">
        <v>135</v>
      </c>
      <c r="P9" s="33">
        <v>290241.51369382523</v>
      </c>
      <c r="Q9" s="33">
        <v>531872.15018174693</v>
      </c>
      <c r="R9" s="20">
        <v>17134.635175201402</v>
      </c>
    </row>
    <row r="10" spans="1:18">
      <c r="K10" s="21" t="s">
        <v>39</v>
      </c>
      <c r="L10" s="29">
        <v>3.5000000000000003E-2</v>
      </c>
      <c r="M10" s="29">
        <v>4.4999999999999998E-2</v>
      </c>
      <c r="N10" s="31">
        <v>90</v>
      </c>
      <c r="O10" s="31">
        <v>150</v>
      </c>
      <c r="P10" s="34">
        <v>1354141.6521371435</v>
      </c>
      <c r="Q10" s="34">
        <v>2481485.9287586752</v>
      </c>
      <c r="R10" s="22">
        <v>87846.501763682114</v>
      </c>
    </row>
    <row r="11" spans="1:18">
      <c r="D11" t="s">
        <v>21</v>
      </c>
      <c r="G11" t="s">
        <v>22</v>
      </c>
    </row>
    <row r="12" spans="1:18">
      <c r="D12" t="s">
        <v>9</v>
      </c>
      <c r="E12" t="s">
        <v>1</v>
      </c>
      <c r="F12" t="s">
        <v>2</v>
      </c>
      <c r="G12" t="s">
        <v>9</v>
      </c>
      <c r="H12" t="s">
        <v>1</v>
      </c>
      <c r="I12" t="s">
        <v>2</v>
      </c>
    </row>
    <row r="13" spans="1:18">
      <c r="C13" s="7">
        <v>41871</v>
      </c>
      <c r="D13" s="9">
        <f>D4</f>
        <v>3.2000000000000001E-2</v>
      </c>
      <c r="E13" s="8">
        <v>2615</v>
      </c>
      <c r="F13" s="8">
        <v>1427</v>
      </c>
      <c r="G13" s="9">
        <f>D4</f>
        <v>3.2000000000000001E-2</v>
      </c>
      <c r="H13" s="8">
        <v>2615</v>
      </c>
      <c r="I13" s="8">
        <v>1427</v>
      </c>
    </row>
    <row r="14" spans="1:18">
      <c r="A14" s="6">
        <f>C13+90</f>
        <v>41961</v>
      </c>
      <c r="C14" s="6">
        <f t="shared" ref="C14:C52" si="0">C13+7</f>
        <v>41878</v>
      </c>
      <c r="D14" s="5">
        <f t="shared" ref="D14:D52" si="1">MAX(0,IF(C14&lt;$C$13+$D$6,$D$4+($D$5-$D$4)*(C14-$C$13)/$D$6,$D$5-(C14-$D$6-$C$13)*$D$5/$D$7))</f>
        <v>3.2746666666666667E-2</v>
      </c>
      <c r="E14" s="3">
        <f t="shared" ref="E14:E52" si="2">E13*((1+0.5*(D14+D13))^(C14-C13))</f>
        <v>3268.354374164991</v>
      </c>
      <c r="F14" s="3">
        <f t="shared" ref="F14:F52" si="3">F13*((1+0.5*(D14+D13))^(C14-C13))</f>
        <v>1783.5341078139356</v>
      </c>
      <c r="G14" s="5">
        <f>MAX(0,IF(C14&lt;$C$13+$D$6+1,$D$4+($D$5-$D$4)*(C14-$C$13)/($D$6+1),$D$5-(C14-$D$6-1-$C$13)*$D$5/($D$7+1)))</f>
        <v>3.2736842105263161E-2</v>
      </c>
      <c r="H14" s="3">
        <f>H13*((1+0.5*(G14+G13))^(C14-C13))</f>
        <v>3268.2455144037572</v>
      </c>
      <c r="I14" s="3">
        <f>I13*((1+0.5*(G14+G13))^(C14-C13))</f>
        <v>1783.4747032711898</v>
      </c>
    </row>
    <row r="15" spans="1:18">
      <c r="C15" s="6">
        <f t="shared" si="0"/>
        <v>41885</v>
      </c>
      <c r="D15" s="5">
        <f t="shared" si="1"/>
        <v>3.3493333333333333E-2</v>
      </c>
      <c r="E15" s="3">
        <f t="shared" si="2"/>
        <v>4105.674568960565</v>
      </c>
      <c r="F15" s="3">
        <f t="shared" si="3"/>
        <v>2240.4579770197806</v>
      </c>
      <c r="G15" s="5">
        <f t="shared" ref="G15:G52" si="4">MAX(0,IF(C15&lt;$C$13+$D$6+1,$D$4+($D$5-$D$4)*(C15-$C$13)/($D$6+1),$D$5-(C15-$D$6-1-$C$13)*$D$5/($D$7+1)))</f>
        <v>3.3473684210526315E-2</v>
      </c>
      <c r="H15" s="3">
        <f t="shared" ref="H15:H52" si="5">H14*((1+0.5*(G15+G14))^(C15-C14))</f>
        <v>4105.1278965633346</v>
      </c>
      <c r="I15" s="3">
        <f t="shared" ref="I15:I52" si="6">I14*((1+0.5*(G15+G14))^(C15-C14))</f>
        <v>2240.159659042401</v>
      </c>
    </row>
    <row r="16" spans="1:18">
      <c r="A16" s="6">
        <f>C13+2400</f>
        <v>44271</v>
      </c>
      <c r="C16" s="6">
        <f t="shared" si="0"/>
        <v>41892</v>
      </c>
      <c r="D16" s="5">
        <f t="shared" si="1"/>
        <v>3.424E-2</v>
      </c>
      <c r="E16" s="3">
        <f t="shared" si="2"/>
        <v>5183.6569856192245</v>
      </c>
      <c r="F16" s="3">
        <f t="shared" si="3"/>
        <v>2828.7107145233781</v>
      </c>
      <c r="G16" s="5">
        <f t="shared" si="4"/>
        <v>3.4210526315789476E-2</v>
      </c>
      <c r="H16" s="3">
        <f t="shared" si="5"/>
        <v>5182.1049244741034</v>
      </c>
      <c r="I16" s="3">
        <f t="shared" si="6"/>
        <v>2827.8637580208588</v>
      </c>
    </row>
    <row r="17" spans="3:9">
      <c r="C17" s="6">
        <f t="shared" si="0"/>
        <v>41899</v>
      </c>
      <c r="D17" s="5">
        <f t="shared" si="1"/>
        <v>3.4986666666666666E-2</v>
      </c>
      <c r="E17" s="3">
        <f t="shared" si="2"/>
        <v>6577.8316232750176</v>
      </c>
      <c r="F17" s="3">
        <f t="shared" si="3"/>
        <v>3589.5088819936714</v>
      </c>
      <c r="G17" s="5">
        <f t="shared" si="4"/>
        <v>3.494736842105263E-2</v>
      </c>
      <c r="H17" s="3">
        <f t="shared" si="5"/>
        <v>6574.3324110760159</v>
      </c>
      <c r="I17" s="3">
        <f t="shared" si="6"/>
        <v>3587.5993692563957</v>
      </c>
    </row>
    <row r="18" spans="3:9">
      <c r="C18" s="6">
        <f t="shared" si="0"/>
        <v>41906</v>
      </c>
      <c r="D18" s="5">
        <f t="shared" si="1"/>
        <v>3.5733333333333332E-2</v>
      </c>
      <c r="E18" s="3">
        <f t="shared" si="2"/>
        <v>8389.2363459104672</v>
      </c>
      <c r="F18" s="3">
        <f t="shared" si="3"/>
        <v>4577.9886292979882</v>
      </c>
      <c r="G18" s="5">
        <f t="shared" si="4"/>
        <v>3.568421052631579E-2</v>
      </c>
      <c r="H18" s="3">
        <f t="shared" si="5"/>
        <v>8382.2675950191024</v>
      </c>
      <c r="I18" s="3">
        <f t="shared" si="6"/>
        <v>4574.1857965935978</v>
      </c>
    </row>
    <row r="19" spans="3:9">
      <c r="C19" s="6">
        <f t="shared" si="0"/>
        <v>41913</v>
      </c>
      <c r="D19" s="5">
        <f t="shared" si="1"/>
        <v>3.6479999999999999E-2</v>
      </c>
      <c r="E19" s="3">
        <f t="shared" si="2"/>
        <v>10753.595752617412</v>
      </c>
      <c r="F19" s="3">
        <f t="shared" si="3"/>
        <v>5868.2145846979156</v>
      </c>
      <c r="G19" s="5">
        <f t="shared" si="4"/>
        <v>3.6421052631578951E-2</v>
      </c>
      <c r="H19" s="3">
        <f t="shared" si="5"/>
        <v>10740.74110144107</v>
      </c>
      <c r="I19" s="3">
        <f t="shared" si="6"/>
        <v>5861.1998285875361</v>
      </c>
    </row>
    <row r="20" spans="3:9">
      <c r="C20" s="6">
        <f t="shared" si="0"/>
        <v>41920</v>
      </c>
      <c r="D20" s="5">
        <f t="shared" si="1"/>
        <v>3.7226666666666665E-2</v>
      </c>
      <c r="E20" s="3">
        <f t="shared" si="2"/>
        <v>13853.99427850099</v>
      </c>
      <c r="F20" s="3">
        <f t="shared" si="3"/>
        <v>7560.0955393579034</v>
      </c>
      <c r="G20" s="5">
        <f t="shared" si="4"/>
        <v>3.7157894736842105E-2</v>
      </c>
      <c r="H20" s="3">
        <f t="shared" si="5"/>
        <v>13831.468851053251</v>
      </c>
      <c r="I20" s="3">
        <f t="shared" si="6"/>
        <v>7547.8034609762863</v>
      </c>
    </row>
    <row r="21" spans="3:9">
      <c r="C21" s="6">
        <f t="shared" si="0"/>
        <v>41927</v>
      </c>
      <c r="D21" s="5">
        <f t="shared" si="1"/>
        <v>3.7973333333333331E-2</v>
      </c>
      <c r="E21" s="3">
        <f t="shared" si="2"/>
        <v>17938.443021330204</v>
      </c>
      <c r="F21" s="3">
        <f t="shared" si="3"/>
        <v>9788.9706277010355</v>
      </c>
      <c r="G21" s="5">
        <f t="shared" si="4"/>
        <v>3.7894736842105266E-2</v>
      </c>
      <c r="H21" s="3">
        <f t="shared" si="5"/>
        <v>17900.375845022005</v>
      </c>
      <c r="I21" s="3">
        <f t="shared" si="6"/>
        <v>9768.1974496544553</v>
      </c>
    </row>
    <row r="22" spans="3:9">
      <c r="C22" s="6">
        <f t="shared" si="0"/>
        <v>41934</v>
      </c>
      <c r="D22" s="5">
        <f t="shared" si="1"/>
        <v>3.8720000000000004E-2</v>
      </c>
      <c r="E22" s="3">
        <f t="shared" si="2"/>
        <v>23344.326935889552</v>
      </c>
      <c r="F22" s="3">
        <f t="shared" si="3"/>
        <v>12738.950109948144</v>
      </c>
      <c r="G22" s="5">
        <f t="shared" si="4"/>
        <v>3.863157894736842E-2</v>
      </c>
      <c r="H22" s="3">
        <f t="shared" si="5"/>
        <v>23281.67675253165</v>
      </c>
      <c r="I22" s="3">
        <f t="shared" si="6"/>
        <v>12704.762036658762</v>
      </c>
    </row>
    <row r="23" spans="3:9">
      <c r="C23" s="6">
        <f t="shared" si="0"/>
        <v>41941</v>
      </c>
      <c r="D23" s="5">
        <f t="shared" si="1"/>
        <v>3.9466666666666671E-2</v>
      </c>
      <c r="E23" s="3">
        <f t="shared" si="2"/>
        <v>30532.563296574332</v>
      </c>
      <c r="F23" s="3">
        <f t="shared" si="3"/>
        <v>16661.555573312267</v>
      </c>
      <c r="G23" s="5">
        <f t="shared" si="4"/>
        <v>3.936842105263158E-2</v>
      </c>
      <c r="H23" s="3">
        <f t="shared" si="5"/>
        <v>30431.480961668596</v>
      </c>
      <c r="I23" s="3">
        <f t="shared" si="6"/>
        <v>16606.395155755672</v>
      </c>
    </row>
    <row r="24" spans="3:9">
      <c r="C24" s="6">
        <f t="shared" si="0"/>
        <v>41948</v>
      </c>
      <c r="D24" s="5">
        <f t="shared" si="1"/>
        <v>3.9407407407407405E-2</v>
      </c>
      <c r="E24" s="3">
        <f t="shared" si="2"/>
        <v>40026.773011498793</v>
      </c>
      <c r="F24" s="3">
        <f t="shared" si="3"/>
        <v>21842.525846045428</v>
      </c>
      <c r="G24" s="5">
        <f t="shared" si="4"/>
        <v>3.9705882352941174E-2</v>
      </c>
      <c r="H24" s="3">
        <f t="shared" si="5"/>
        <v>39921.163790988918</v>
      </c>
      <c r="I24" s="3">
        <f t="shared" si="6"/>
        <v>21784.895116535823</v>
      </c>
    </row>
    <row r="25" spans="3:9">
      <c r="C25" s="6">
        <f t="shared" si="0"/>
        <v>41955</v>
      </c>
      <c r="D25" s="5">
        <f t="shared" si="1"/>
        <v>3.7333333333333336E-2</v>
      </c>
      <c r="E25" s="3">
        <f t="shared" si="2"/>
        <v>52097.464624573484</v>
      </c>
      <c r="F25" s="3">
        <f t="shared" si="3"/>
        <v>28429.476871612384</v>
      </c>
      <c r="G25" s="5">
        <f t="shared" si="4"/>
        <v>3.7647058823529415E-2</v>
      </c>
      <c r="H25" s="3">
        <f t="shared" si="5"/>
        <v>52067.322870896249</v>
      </c>
      <c r="I25" s="3">
        <f t="shared" si="6"/>
        <v>28413.028580026363</v>
      </c>
    </row>
    <row r="26" spans="3:9">
      <c r="C26" s="6">
        <f t="shared" si="0"/>
        <v>41962</v>
      </c>
      <c r="D26" s="5">
        <f t="shared" si="1"/>
        <v>3.5259259259259261E-2</v>
      </c>
      <c r="E26" s="3">
        <f t="shared" si="2"/>
        <v>66865.825469946678</v>
      </c>
      <c r="F26" s="3">
        <f t="shared" si="3"/>
        <v>36488.540323370529</v>
      </c>
      <c r="G26" s="5">
        <f t="shared" si="4"/>
        <v>3.558823529411765E-2</v>
      </c>
      <c r="H26" s="3">
        <f t="shared" si="5"/>
        <v>66972.333821809632</v>
      </c>
      <c r="I26" s="3">
        <f t="shared" si="6"/>
        <v>36546.661706968385</v>
      </c>
    </row>
    <row r="27" spans="3:9">
      <c r="C27" s="6">
        <f t="shared" si="0"/>
        <v>41969</v>
      </c>
      <c r="D27" s="5">
        <f t="shared" si="1"/>
        <v>3.3185185185185186E-2</v>
      </c>
      <c r="E27" s="3">
        <f t="shared" si="2"/>
        <v>84625.503694979881</v>
      </c>
      <c r="F27" s="3">
        <f t="shared" si="3"/>
        <v>46179.959377719439</v>
      </c>
      <c r="G27" s="5">
        <f t="shared" si="4"/>
        <v>3.3529411764705884E-2</v>
      </c>
      <c r="H27" s="3">
        <f t="shared" si="5"/>
        <v>84953.594026122344</v>
      </c>
      <c r="I27" s="3">
        <f t="shared" si="6"/>
        <v>46358.997581367716</v>
      </c>
    </row>
    <row r="28" spans="3:9">
      <c r="C28" s="6">
        <f t="shared" si="0"/>
        <v>41976</v>
      </c>
      <c r="D28" s="5">
        <f t="shared" si="1"/>
        <v>3.111111111111111E-2</v>
      </c>
      <c r="E28" s="3">
        <f t="shared" si="2"/>
        <v>105607.68692169887</v>
      </c>
      <c r="F28" s="3">
        <f t="shared" si="3"/>
        <v>57629.892633753094</v>
      </c>
      <c r="G28" s="5">
        <f t="shared" si="4"/>
        <v>3.1470588235294118E-2</v>
      </c>
      <c r="H28" s="3">
        <f t="shared" si="5"/>
        <v>106270.36667005063</v>
      </c>
      <c r="I28" s="3">
        <f t="shared" si="6"/>
        <v>57991.515578647122</v>
      </c>
    </row>
    <row r="29" spans="3:9">
      <c r="C29" s="6">
        <f t="shared" si="0"/>
        <v>41983</v>
      </c>
      <c r="D29" s="5">
        <f t="shared" si="1"/>
        <v>2.9037037037037038E-2</v>
      </c>
      <c r="E29" s="3">
        <f t="shared" si="2"/>
        <v>129949.53399774549</v>
      </c>
      <c r="F29" s="3">
        <f t="shared" si="3"/>
        <v>70913.187386150239</v>
      </c>
      <c r="G29" s="5">
        <f t="shared" si="4"/>
        <v>2.9411764705882353E-2</v>
      </c>
      <c r="H29" s="3">
        <f t="shared" si="5"/>
        <v>131091.52405805918</v>
      </c>
      <c r="I29" s="3">
        <f t="shared" si="6"/>
        <v>71536.368960172244</v>
      </c>
    </row>
    <row r="30" spans="3:9">
      <c r="C30" s="6">
        <f t="shared" si="0"/>
        <v>41990</v>
      </c>
      <c r="D30" s="5">
        <f t="shared" si="1"/>
        <v>2.6962962962962963E-2</v>
      </c>
      <c r="E30" s="3">
        <f t="shared" si="2"/>
        <v>157661.81762029923</v>
      </c>
      <c r="F30" s="3">
        <f t="shared" si="3"/>
        <v>86035.722273104038</v>
      </c>
      <c r="G30" s="5">
        <f t="shared" si="4"/>
        <v>2.7352941176470587E-2</v>
      </c>
      <c r="H30" s="3">
        <f t="shared" si="5"/>
        <v>159461.89517567714</v>
      </c>
      <c r="I30" s="3">
        <f t="shared" si="6"/>
        <v>87018.020809059759</v>
      </c>
    </row>
    <row r="31" spans="3:9">
      <c r="C31" s="6">
        <f t="shared" si="0"/>
        <v>41997</v>
      </c>
      <c r="D31" s="5">
        <f t="shared" si="1"/>
        <v>2.4888888888888891E-2</v>
      </c>
      <c r="E31" s="3">
        <f t="shared" si="2"/>
        <v>188598.64291911872</v>
      </c>
      <c r="F31" s="3">
        <f t="shared" si="3"/>
        <v>102917.88277077724</v>
      </c>
      <c r="G31" s="5">
        <f t="shared" si="4"/>
        <v>2.5294117647058825E-2</v>
      </c>
      <c r="H31" s="3">
        <f t="shared" si="5"/>
        <v>191270.02764457595</v>
      </c>
      <c r="I31" s="3">
        <f t="shared" si="6"/>
        <v>104375.65179686801</v>
      </c>
    </row>
    <row r="32" spans="3:9">
      <c r="C32" s="6">
        <f t="shared" si="0"/>
        <v>42004</v>
      </c>
      <c r="D32" s="5">
        <f t="shared" si="1"/>
        <v>2.2814814814814816E-2</v>
      </c>
      <c r="E32" s="3">
        <f t="shared" si="2"/>
        <v>222432.58261207887</v>
      </c>
      <c r="F32" s="3">
        <f t="shared" si="3"/>
        <v>121380.99249997576</v>
      </c>
      <c r="G32" s="5">
        <f t="shared" si="4"/>
        <v>2.3235294117647059E-2</v>
      </c>
      <c r="H32" s="3">
        <f t="shared" si="5"/>
        <v>226220.71829009766</v>
      </c>
      <c r="I32" s="3">
        <f t="shared" si="6"/>
        <v>123448.17017207241</v>
      </c>
    </row>
    <row r="33" spans="3:9">
      <c r="C33" s="6">
        <f t="shared" si="0"/>
        <v>42011</v>
      </c>
      <c r="D33" s="5">
        <f t="shared" si="1"/>
        <v>2.074074074074074E-2</v>
      </c>
      <c r="E33" s="3">
        <f t="shared" si="2"/>
        <v>258638.74035701124</v>
      </c>
      <c r="F33" s="3">
        <f t="shared" si="3"/>
        <v>141138.61663076677</v>
      </c>
      <c r="G33" s="5">
        <f t="shared" si="4"/>
        <v>2.1176470588235293E-2</v>
      </c>
      <c r="H33" s="3">
        <f t="shared" si="5"/>
        <v>263815.92491350212</v>
      </c>
      <c r="I33" s="3">
        <f t="shared" si="6"/>
        <v>143963.79535432791</v>
      </c>
    </row>
    <row r="34" spans="3:9">
      <c r="C34" s="6">
        <f t="shared" si="0"/>
        <v>42018</v>
      </c>
      <c r="D34" s="5">
        <f t="shared" si="1"/>
        <v>1.8666666666666668E-2</v>
      </c>
      <c r="E34" s="3">
        <f t="shared" si="2"/>
        <v>296491.02639552136</v>
      </c>
      <c r="F34" s="3">
        <f t="shared" si="3"/>
        <v>161794.52950914303</v>
      </c>
      <c r="G34" s="5">
        <f t="shared" si="4"/>
        <v>1.9117647058823531E-2</v>
      </c>
      <c r="H34" s="3">
        <f t="shared" si="5"/>
        <v>303347.5419635459</v>
      </c>
      <c r="I34" s="3">
        <f t="shared" si="6"/>
        <v>165536.11563364437</v>
      </c>
    </row>
    <row r="35" spans="3:9">
      <c r="C35" s="6">
        <f t="shared" si="0"/>
        <v>42025</v>
      </c>
      <c r="D35" s="5">
        <f t="shared" si="1"/>
        <v>1.6592592592592593E-2</v>
      </c>
      <c r="E35" s="3">
        <f t="shared" si="2"/>
        <v>335073.25022231537</v>
      </c>
      <c r="F35" s="3">
        <f t="shared" si="3"/>
        <v>182848.7679033438</v>
      </c>
      <c r="G35" s="5">
        <f t="shared" si="4"/>
        <v>1.7058823529411765E-2</v>
      </c>
      <c r="H35" s="3">
        <f t="shared" si="5"/>
        <v>343904.93862598675</v>
      </c>
      <c r="I35" s="3">
        <f t="shared" si="6"/>
        <v>187668.2016899744</v>
      </c>
    </row>
    <row r="36" spans="3:9">
      <c r="C36" s="6">
        <f t="shared" si="0"/>
        <v>42032</v>
      </c>
      <c r="D36" s="5">
        <f t="shared" si="1"/>
        <v>1.4518518518518521E-2</v>
      </c>
      <c r="E36" s="3">
        <f t="shared" si="2"/>
        <v>373306.50902432913</v>
      </c>
      <c r="F36" s="3">
        <f t="shared" si="3"/>
        <v>203712.57681748286</v>
      </c>
      <c r="G36" s="5">
        <f t="shared" si="4"/>
        <v>1.5000000000000003E-2</v>
      </c>
      <c r="H36" s="3">
        <f t="shared" si="5"/>
        <v>384399.10902204749</v>
      </c>
      <c r="I36" s="3">
        <f t="shared" si="6"/>
        <v>209765.78530572151</v>
      </c>
    </row>
    <row r="37" spans="3:9">
      <c r="C37" s="6">
        <f t="shared" si="0"/>
        <v>42039</v>
      </c>
      <c r="D37" s="5">
        <f t="shared" si="1"/>
        <v>1.2444444444444445E-2</v>
      </c>
      <c r="E37" s="3">
        <f t="shared" si="2"/>
        <v>409992.85243986815</v>
      </c>
      <c r="F37" s="3">
        <f t="shared" si="3"/>
        <v>223732.23725877318</v>
      </c>
      <c r="G37" s="5">
        <f t="shared" si="4"/>
        <v>1.2941176470588234E-2</v>
      </c>
      <c r="H37" s="3">
        <f t="shared" si="5"/>
        <v>423603.82892413303</v>
      </c>
      <c r="I37" s="3">
        <f t="shared" si="6"/>
        <v>231159.71849894372</v>
      </c>
    </row>
    <row r="38" spans="3:9">
      <c r="C38" s="6">
        <f t="shared" si="0"/>
        <v>42046</v>
      </c>
      <c r="D38" s="5">
        <f t="shared" si="1"/>
        <v>1.037037037037037E-2</v>
      </c>
      <c r="E38" s="3">
        <f t="shared" si="2"/>
        <v>443873.47754313541</v>
      </c>
      <c r="F38" s="3">
        <f t="shared" si="3"/>
        <v>242220.82311818519</v>
      </c>
      <c r="G38" s="5">
        <f t="shared" si="4"/>
        <v>1.0882352941176471E-2</v>
      </c>
      <c r="H38" s="3">
        <f t="shared" si="5"/>
        <v>460212.4814200112</v>
      </c>
      <c r="I38" s="3">
        <f t="shared" si="6"/>
        <v>251136.98316877856</v>
      </c>
    </row>
    <row r="39" spans="3:9">
      <c r="C39" s="6">
        <f t="shared" si="0"/>
        <v>42053</v>
      </c>
      <c r="D39" s="5">
        <f t="shared" si="1"/>
        <v>8.2962962962962947E-3</v>
      </c>
      <c r="E39" s="3">
        <f t="shared" si="2"/>
        <v>473697.95350425964</v>
      </c>
      <c r="F39" s="3">
        <f t="shared" si="3"/>
        <v>258495.97692182736</v>
      </c>
      <c r="G39" s="5">
        <f t="shared" si="4"/>
        <v>8.8235294117647058E-3</v>
      </c>
      <c r="H39" s="3">
        <f t="shared" si="5"/>
        <v>492907.39722623199</v>
      </c>
      <c r="I39" s="3">
        <f t="shared" si="6"/>
        <v>268978.52995863598</v>
      </c>
    </row>
    <row r="40" spans="3:9">
      <c r="C40" s="6">
        <f t="shared" si="0"/>
        <v>42060</v>
      </c>
      <c r="D40" s="5">
        <f t="shared" si="1"/>
        <v>6.2222222222222193E-3</v>
      </c>
      <c r="E40" s="3">
        <f t="shared" si="2"/>
        <v>498299.42596686078</v>
      </c>
      <c r="F40" s="3">
        <f t="shared" si="3"/>
        <v>271920.94870161009</v>
      </c>
      <c r="G40" s="5">
        <f t="shared" si="4"/>
        <v>6.7647058823529366E-3</v>
      </c>
      <c r="H40" s="3">
        <f t="shared" si="5"/>
        <v>520436.88594337681</v>
      </c>
      <c r="I40" s="3">
        <f t="shared" si="6"/>
        <v>284001.31405017158</v>
      </c>
    </row>
    <row r="41" spans="3:9">
      <c r="C41" s="6">
        <f t="shared" si="0"/>
        <v>42067</v>
      </c>
      <c r="D41" s="5">
        <f t="shared" si="1"/>
        <v>4.1481481481481508E-3</v>
      </c>
      <c r="E41" s="3">
        <f t="shared" si="2"/>
        <v>516669.63796075626</v>
      </c>
      <c r="F41" s="3">
        <f t="shared" si="3"/>
        <v>281945.5347495217</v>
      </c>
      <c r="G41" s="5">
        <f t="shared" si="4"/>
        <v>4.7058823529411778E-3</v>
      </c>
      <c r="H41" s="3">
        <f t="shared" si="5"/>
        <v>541693.85227256326</v>
      </c>
      <c r="I41" s="3">
        <f t="shared" si="6"/>
        <v>295601.19586728408</v>
      </c>
    </row>
    <row r="42" spans="3:9">
      <c r="C42" s="6">
        <f t="shared" si="0"/>
        <v>42074</v>
      </c>
      <c r="D42" s="5">
        <f t="shared" si="1"/>
        <v>2.0740740740740754E-3</v>
      </c>
      <c r="E42" s="3">
        <f t="shared" si="2"/>
        <v>528027.11864316161</v>
      </c>
      <c r="F42" s="3">
        <f t="shared" si="3"/>
        <v>288143.2880702836</v>
      </c>
      <c r="G42" s="5">
        <f t="shared" si="4"/>
        <v>2.6470588235294121E-3</v>
      </c>
      <c r="H42" s="3">
        <f t="shared" si="5"/>
        <v>555789.2056693203</v>
      </c>
      <c r="I42" s="3">
        <f t="shared" si="6"/>
        <v>303293.00056983565</v>
      </c>
    </row>
    <row r="43" spans="3:9">
      <c r="C43" s="6">
        <f t="shared" si="0"/>
        <v>42081</v>
      </c>
      <c r="D43" s="5">
        <f t="shared" si="1"/>
        <v>0</v>
      </c>
      <c r="E43" s="3">
        <f t="shared" si="2"/>
        <v>531872.15018174693</v>
      </c>
      <c r="F43" s="3">
        <f t="shared" si="3"/>
        <v>290241.51369382523</v>
      </c>
      <c r="G43" s="5">
        <f t="shared" si="4"/>
        <v>5.8823529411764636E-4</v>
      </c>
      <c r="H43" s="3">
        <f t="shared" si="5"/>
        <v>562113.32552637218</v>
      </c>
      <c r="I43" s="3">
        <f t="shared" si="6"/>
        <v>306744.05947462074</v>
      </c>
    </row>
    <row r="44" spans="3:9">
      <c r="C44" s="6">
        <f t="shared" si="0"/>
        <v>42088</v>
      </c>
      <c r="D44" s="5">
        <f t="shared" si="1"/>
        <v>0</v>
      </c>
      <c r="E44" s="3">
        <f t="shared" si="2"/>
        <v>531872.15018174693</v>
      </c>
      <c r="F44" s="3">
        <f t="shared" si="3"/>
        <v>290241.51369382523</v>
      </c>
      <c r="G44" s="5">
        <f t="shared" si="4"/>
        <v>0</v>
      </c>
      <c r="H44" s="3">
        <f t="shared" si="5"/>
        <v>563271.63930799195</v>
      </c>
      <c r="I44" s="3">
        <f t="shared" si="6"/>
        <v>307376.14886902663</v>
      </c>
    </row>
    <row r="45" spans="3:9">
      <c r="C45" s="6">
        <f t="shared" si="0"/>
        <v>42095</v>
      </c>
      <c r="D45" s="5">
        <f t="shared" si="1"/>
        <v>0</v>
      </c>
      <c r="E45" s="3">
        <f t="shared" si="2"/>
        <v>531872.15018174693</v>
      </c>
      <c r="F45" s="3">
        <f t="shared" si="3"/>
        <v>290241.51369382523</v>
      </c>
      <c r="G45" s="5">
        <f t="shared" si="4"/>
        <v>0</v>
      </c>
      <c r="H45" s="3">
        <f t="shared" si="5"/>
        <v>563271.63930799195</v>
      </c>
      <c r="I45" s="3">
        <f t="shared" si="6"/>
        <v>307376.14886902663</v>
      </c>
    </row>
    <row r="46" spans="3:9">
      <c r="C46" s="6">
        <f t="shared" si="0"/>
        <v>42102</v>
      </c>
      <c r="D46" s="5">
        <f t="shared" si="1"/>
        <v>0</v>
      </c>
      <c r="E46" s="3">
        <f t="shared" si="2"/>
        <v>531872.15018174693</v>
      </c>
      <c r="F46" s="3">
        <f t="shared" si="3"/>
        <v>290241.51369382523</v>
      </c>
      <c r="G46" s="5">
        <f t="shared" si="4"/>
        <v>0</v>
      </c>
      <c r="H46" s="3">
        <f t="shared" si="5"/>
        <v>563271.63930799195</v>
      </c>
      <c r="I46" s="3">
        <f t="shared" si="6"/>
        <v>307376.14886902663</v>
      </c>
    </row>
    <row r="47" spans="3:9">
      <c r="C47" s="6">
        <f t="shared" si="0"/>
        <v>42109</v>
      </c>
      <c r="D47" s="5">
        <f t="shared" si="1"/>
        <v>0</v>
      </c>
      <c r="E47" s="3">
        <f t="shared" si="2"/>
        <v>531872.15018174693</v>
      </c>
      <c r="F47" s="3">
        <f t="shared" si="3"/>
        <v>290241.51369382523</v>
      </c>
      <c r="G47" s="5">
        <f t="shared" si="4"/>
        <v>0</v>
      </c>
      <c r="H47" s="3">
        <f t="shared" si="5"/>
        <v>563271.63930799195</v>
      </c>
      <c r="I47" s="3">
        <f t="shared" si="6"/>
        <v>307376.14886902663</v>
      </c>
    </row>
    <row r="48" spans="3:9">
      <c r="C48" s="6">
        <f t="shared" si="0"/>
        <v>42116</v>
      </c>
      <c r="D48" s="5">
        <f t="shared" si="1"/>
        <v>0</v>
      </c>
      <c r="E48" s="3">
        <f t="shared" si="2"/>
        <v>531872.15018174693</v>
      </c>
      <c r="F48" s="3">
        <f t="shared" si="3"/>
        <v>290241.51369382523</v>
      </c>
      <c r="G48" s="5">
        <f t="shared" si="4"/>
        <v>0</v>
      </c>
      <c r="H48" s="3">
        <f t="shared" si="5"/>
        <v>563271.63930799195</v>
      </c>
      <c r="I48" s="3">
        <f t="shared" si="6"/>
        <v>307376.14886902663</v>
      </c>
    </row>
    <row r="49" spans="3:9">
      <c r="C49" s="6">
        <f t="shared" si="0"/>
        <v>42123</v>
      </c>
      <c r="D49" s="5">
        <f t="shared" si="1"/>
        <v>0</v>
      </c>
      <c r="E49" s="3">
        <f t="shared" si="2"/>
        <v>531872.15018174693</v>
      </c>
      <c r="F49" s="3">
        <f t="shared" si="3"/>
        <v>290241.51369382523</v>
      </c>
      <c r="G49" s="5">
        <f t="shared" si="4"/>
        <v>0</v>
      </c>
      <c r="H49" s="3">
        <f t="shared" si="5"/>
        <v>563271.63930799195</v>
      </c>
      <c r="I49" s="3">
        <f t="shared" si="6"/>
        <v>307376.14886902663</v>
      </c>
    </row>
    <row r="50" spans="3:9">
      <c r="C50" s="6">
        <f t="shared" si="0"/>
        <v>42130</v>
      </c>
      <c r="D50" s="5">
        <f t="shared" si="1"/>
        <v>0</v>
      </c>
      <c r="E50" s="3">
        <f t="shared" si="2"/>
        <v>531872.15018174693</v>
      </c>
      <c r="F50" s="3">
        <f t="shared" si="3"/>
        <v>290241.51369382523</v>
      </c>
      <c r="G50" s="5">
        <f t="shared" si="4"/>
        <v>0</v>
      </c>
      <c r="H50" s="3">
        <f t="shared" si="5"/>
        <v>563271.63930799195</v>
      </c>
      <c r="I50" s="3">
        <f t="shared" si="6"/>
        <v>307376.14886902663</v>
      </c>
    </row>
    <row r="51" spans="3:9">
      <c r="C51" s="6">
        <f t="shared" si="0"/>
        <v>42137</v>
      </c>
      <c r="D51" s="5">
        <f t="shared" si="1"/>
        <v>0</v>
      </c>
      <c r="E51" s="3">
        <f t="shared" si="2"/>
        <v>531872.15018174693</v>
      </c>
      <c r="F51" s="3">
        <f t="shared" si="3"/>
        <v>290241.51369382523</v>
      </c>
      <c r="G51" s="5">
        <f t="shared" si="4"/>
        <v>0</v>
      </c>
      <c r="H51" s="3">
        <f t="shared" si="5"/>
        <v>563271.63930799195</v>
      </c>
      <c r="I51" s="3">
        <f t="shared" si="6"/>
        <v>307376.14886902663</v>
      </c>
    </row>
    <row r="52" spans="3:9">
      <c r="C52" s="6">
        <f t="shared" si="0"/>
        <v>42144</v>
      </c>
      <c r="D52" s="5">
        <f t="shared" si="1"/>
        <v>0</v>
      </c>
      <c r="E52" s="3">
        <f t="shared" si="2"/>
        <v>531872.15018174693</v>
      </c>
      <c r="F52" s="3">
        <f t="shared" si="3"/>
        <v>290241.51369382523</v>
      </c>
      <c r="G52" s="5">
        <f t="shared" si="4"/>
        <v>0</v>
      </c>
      <c r="H52" s="3">
        <f t="shared" si="5"/>
        <v>563271.63930799195</v>
      </c>
      <c r="I52" s="3">
        <f t="shared" si="6"/>
        <v>307376.14886902663</v>
      </c>
    </row>
  </sheetData>
  <mergeCells count="2">
    <mergeCell ref="P4:P6"/>
    <mergeCell ref="Q4:Q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Growth Rate</vt:lpstr>
      <vt:lpstr>Forecast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2014-08-25T19:18:48Z</dcterms:modified>
</cp:coreProperties>
</file>